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updateLinks="never" defaultThemeVersion="166925"/>
  <mc:AlternateContent xmlns:mc="http://schemas.openxmlformats.org/markup-compatibility/2006">
    <mc:Choice Requires="x15">
      <x15ac:absPath xmlns:x15ac="http://schemas.microsoft.com/office/spreadsheetml/2010/11/ac" url="P:\1017 South Downs College\F Record of Issue\2025.05.15 - Revised NN Calculations\"/>
    </mc:Choice>
  </mc:AlternateContent>
  <xr:revisionPtr revIDLastSave="0" documentId="13_ncr:1_{6186918F-8BAF-42B6-A65E-E0D7563D7D9E}"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20" yWindow="-120" windowWidth="29040" windowHeight="1599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<sst xmlns="http://schemas.openxmlformats.org/spreadsheetml/2006/main" count="3028" uniqueCount="844">
  <si>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</si>
  <si>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</si>
  <si>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</si>
  <si>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</si>
  <si>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</si>
  <si>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</si>
  <si>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</si>
  <si>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</si>
  <si>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</si>
  <si>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</si>
  <si>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</si>
  <si>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</si>
  <si>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</si>
  <si>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</si>
  <si>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</si>
  <si>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</si>
  <si>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</si>
  <si>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</si>
  <si>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</si>
  <si>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</si>
  <si>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</si>
  <si>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</si>
  <si>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</si>
  <si>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</si>
  <si>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</si>
  <si>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</si>
  <si>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</si>
  <si>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</si>
  <si>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</si>
  <si>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</si>
  <si>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</si>
  <si>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</si>
  <si>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</si>
  <si>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</si>
  <si>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</si>
  <si>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</si>
  <si>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</si>
  <si>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</si>
  <si>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</si>
  <si>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</si>
  <si>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</si>
  <si>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</si>
  <si>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</si>
  <si>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</si>
  <si>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</si>
  <si>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</si>
  <si>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</si>
  <si>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</si>
  <si>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</si>
  <si>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</si>
  <si>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</si>
  <si>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</si>
  <si>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</si>
  <si>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</si>
  <si>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</si>
  <si>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</si>
  <si>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</si>
  <si>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</si>
  <si>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</si>
  <si>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</si>
  <si>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</si>
  <si>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</si>
  <si>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</si>
  <si>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</si>
  <si>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</si>
  <si>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</si>
  <si>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</si>
  <si>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</si>
  <si>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</si>
  <si>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</si>
  <si>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</si>
  <si>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</si>
  <si>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</si>
  <si>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</si>
  <si>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</si>
  <si>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</si>
  <si>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</si>
  <si>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</si>
  <si>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</si>
  <si>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</si>
  <si>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</si>
  <si>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</si>
  <si>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</si>
  <si>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</si>
  <si>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</si>
  <si>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</si>
  <si>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</si>
  <si>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</si>
  <si>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</si>
  <si>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</si>
  <si>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</si>
  <si>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</si>
  <si>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</si>
  <si>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</si>
  <si>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</si>
  <si>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</si>
  <si>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</si>
  <si>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</si>
  <si>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</si>
  <si>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</si>
  <si>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</si>
  <si>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</si>
  <si>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</si>
  <si>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</si>
  <si>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</si>
  <si>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</si>
  <si>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</si>
  <si>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</si>
  <si>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</si>
  <si>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</si>
  <si>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</si>
  <si>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</si>
  <si>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</si>
  <si>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</si>
  <si>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</si>
  <si>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</si>
  <si>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</si>
  <si>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</si>
  <si>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</si>
  <si>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</si>
  <si>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</si>
  <si>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</si>
  <si>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</si>
  <si>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</si>
  <si>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</si>
  <si>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</si>
  <si>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</si>
  <si>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</si>
  <si>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</si>
  <si>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</si>
  <si>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</si>
  <si>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</si>
  <si>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</si>
  <si>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</si>
  <si>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</si>
  <si>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</si>
  <si>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</si>
  <si>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</si>
  <si>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</si>
  <si>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</si>
  <si>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</si>
  <si>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</si>
  <si>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</si>
  <si>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</si>
  <si>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</si>
  <si>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</si>
  <si>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</si>
  <si>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</si>
  <si>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</si>
  <si>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</si>
  <si>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</si>
  <si>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</si>
  <si>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</si>
  <si>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</si>
  <si>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</si>
  <si>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</si>
  <si>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</si>
  <si>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</si>
  <si>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</si>
  <si>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</si>
  <si>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</si>
  <si>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</si>
  <si>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</si>
  <si>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</si>
  <si>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</si>
  <si>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</si>
  <si>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</si>
  <si>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</si>
  <si>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</si>
  <si>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</si>
  <si>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</si>
  <si>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</si>
  <si>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</si>
  <si>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</si>
  <si>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</si>
  <si>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</si>
  <si>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</si>
  <si>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</si>
  <si>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</si>
  <si>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</si>
  <si>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</si>
  <si>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</si>
  <si>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</si>
  <si>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</si>
  <si>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</si>
  <si>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</si>
  <si>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</si>
  <si>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</si>
  <si>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</si>
  <si>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</si>
  <si>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</si>
  <si>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</si>
  <si>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</si>
  <si>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</si>
  <si>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</si>
  <si>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</si>
  <si>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</si>
  <si>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</si>
  <si>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</si>
  <si>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</si>
  <si>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</si>
  <si>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</si>
  <si>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</si>
  <si>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</si>
  <si>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</si>
  <si>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</si>
  <si>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</si>
  <si>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</si>
  <si>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</si>
  <si>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</si>
  <si>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</si>
  <si>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</si>
  <si>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</si>
  <si>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</si>
  <si>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</si>
  <si>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</si>
  <si>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</si>
  <si>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</si>
  <si>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</si>
  <si>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</si>
  <si>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</si>
  <si>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</si>
  <si>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</si>
  <si>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</si>
  <si>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</si>
  <si>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</si>
  <si>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</si>
  <si>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</si>
  <si>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</si>
  <si>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</si>
  <si>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</si>
  <si>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</si>
  <si>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</si>
  <si>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</si>
  <si>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</si>
  <si>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</si>
  <si>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</si>
  <si>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</si>
  <si>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</si>
  <si>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</si>
  <si>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</si>
  <si>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</si>
  <si>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</si>
  <si>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</si>
  <si>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</si>
  <si>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</si>
  <si>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</si>
  <si>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</si>
  <si>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</si>
  <si>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</si>
  <si>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</si>
  <si>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</si>
  <si>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</si>
  <si>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</si>
  <si>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</si>
  <si>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</si>
  <si>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</si>
  <si>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</si>
  <si>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</si>
  <si>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</si>
  <si>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</si>
  <si>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</si>
  <si>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</si>
  <si>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</si>
  <si>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</si>
  <si>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</si>
  <si>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</si>
  <si>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</si>
  <si>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</si>
  <si>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</si>
  <si>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</si>
  <si>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</si>
  <si>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</si>
  <si>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</si>
  <si>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</si>
  <si>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</si>
  <si>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</si>
  <si>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</si>
  <si>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</si>
  <si>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</si>
  <si>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</si>
  <si>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</si>
  <si>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</si>
  <si>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</si>
  <si>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</si>
  <si>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</si>
  <si>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</si>
  <si>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</si>
  <si>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</si>
  <si>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</si>
  <si>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</si>
  <si>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</si>
  <si>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</si>
  <si>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</si>
  <si>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</si>
  <si>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</si>
  <si>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</si>
  <si>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</si>
  <si>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</si>
  <si>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</si>
  <si>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</si>
  <si>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</si>
  <si>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</si>
  <si>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</si>
  <si>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</si>
  <si>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</si>
  <si>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</si>
  <si>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</si>
  <si>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</si>
  <si>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</si>
  <si>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</si>
  <si>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</si>
  <si>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</si>
  <si>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</si>
  <si>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</si>
  <si>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</si>
  <si>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</si>
  <si>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</si>
  <si>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</si>
  <si>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</si>
  <si>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</si>
  <si>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</si>
  <si>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</si>
  <si>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</si>
  <si>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</si>
  <si>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</si>
  <si>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</si>
  <si>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</si>
  <si>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</si>
  <si>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</si>
  <si>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</si>
  <si>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</si>
  <si>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</si>
  <si>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</si>
  <si>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</si>
  <si>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</si>
  <si>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</si>
  <si>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</si>
  <si>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</si>
  <si>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</si>
  <si>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</si>
  <si>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</si>
  <si>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</si>
  <si>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</si>
  <si>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</si>
  <si>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</si>
  <si>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</si>
  <si>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</si>
  <si>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</si>
  <si>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</si>
  <si>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</si>
  <si>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</si>
  <si>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</si>
  <si>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</si>
  <si>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</si>
  <si>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</si>
  <si>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</si>
  <si>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</si>
  <si>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</si>
  <si>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</si>
  <si>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</si>
  <si>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</si>
  <si>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</si>
  <si>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</si>
  <si>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</si>
  <si>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</si>
  <si>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</si>
  <si>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</si>
  <si>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</si>
  <si>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</si>
  <si>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</si>
  <si>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</si>
  <si>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</si>
  <si>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</si>
  <si>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</si>
  <si>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</si>
  <si>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</si>
  <si>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</si>
  <si>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</si>
  <si>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</si>
  <si>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</si>
  <si>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</si>
  <si>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</si>
  <si>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</si>
  <si>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</si>
  <si>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</si>
  <si>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</si>
  <si>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</si>
  <si>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</si>
  <si>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</si>
  <si>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</si>
  <si>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</si>
  <si>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</si>
  <si>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</si>
  <si>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</si>
  <si>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</si>
  <si>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</si>
  <si>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</si>
  <si>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</si>
  <si>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</si>
  <si>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</si>
  <si>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</si>
  <si>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</si>
  <si>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</si>
  <si>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</si>
  <si>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</si>
  <si>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</si>
  <si>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</si>
  <si>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</si>
  <si>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</si>
  <si>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</si>
  <si>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</si>
  <si>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</si>
  <si>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</si>
  <si>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</si>
  <si>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</si>
  <si>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</si>
  <si>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</si>
  <si>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</si>
  <si>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</si>
  <si>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</si>
  <si>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</si>
  <si>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</si>
  <si>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</si>
  <si>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</si>
  <si>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</si>
  <si>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</si>
  <si>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</si>
  <si>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</si>
  <si>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</si>
  <si>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</si>
  <si>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</si>
  <si>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</si>
  <si>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</si>
  <si>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</si>
  <si>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</si>
  <si>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</si>
  <si>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</si>
  <si>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</si>
  <si>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</si>
  <si>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</si>
  <si>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</si>
  <si>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</si>
  <si>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</si>
  <si>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</si>
  <si>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</si>
  <si>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</si>
  <si>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</si>
  <si>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</si>
  <si>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</si>
  <si>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</si>
  <si>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</si>
  <si>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</si>
  <si>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</si>
  <si>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</si>
  <si>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</si>
  <si>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</si>
  <si>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</si>
  <si>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</si>
  <si>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</si>
  <si>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</si>
  <si>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</si>
  <si>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</si>
  <si>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</si>
  <si>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</si>
  <si>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</si>
  <si>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</si>
  <si>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</si>
  <si>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</si>
  <si>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</si>
  <si>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</si>
  <si>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</si>
  <si>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</si>
  <si>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</si>
  <si>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</si>
  <si>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</si>
  <si>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</si>
  <si>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</si>
  <si>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</si>
  <si>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</si>
  <si>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</si>
  <si>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</si>
  <si>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</si>
  <si>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</si>
  <si>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</si>
  <si>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</si>
  <si>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</si>
  <si>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</si>
  <si>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</si>
  <si>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</si>
  <si>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</si>
  <si>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</si>
  <si>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</si>
  <si>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</si>
  <si>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</si>
  <si>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</si>
  <si>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</si>
  <si>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</si>
  <si>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</si>
  <si>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</si>
  <si>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</si>
  <si>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</si>
  <si>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</si>
  <si>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</si>
  <si>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</si>
  <si>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</si>
  <si>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</si>
  <si>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</si>
  <si>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</si>
  <si>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</si>
  <si>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</si>
  <si>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</si>
  <si>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</si>
  <si>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</si>
  <si>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</si>
  <si>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</si>
  <si>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</si>
  <si>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</si>
  <si>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</si>
  <si>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</si>
  <si>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</si>
  <si>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</si>
  <si>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</si>
  <si>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</si>
  <si>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</si>
  <si>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</si>
  <si>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</si>
  <si>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</si>
  <si>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</si>
  <si>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</si>
  <si>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</si>
  <si>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</si>
  <si>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</si>
  <si>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</si>
  <si>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</si>
  <si>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</si>
  <si>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</si>
  <si>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</si>
  <si>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</si>
  <si>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</si>
  <si>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</si>
  <si>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</si>
  <si>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</si>
  <si>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</si>
  <si>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</si>
  <si>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</si>
  <si>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</si>
  <si>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</si>
  <si>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</si>
  <si>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</si>
  <si>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</si>
  <si>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</si>
  <si>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</si>
  <si>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</si>
  <si>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</si>
  <si>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</si>
  <si>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</si>
  <si>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</si>
  <si>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</si>
  <si>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</si>
  <si>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</si>
  <si>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</si>
  <si>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</si>
  <si>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</si>
  <si>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</si>
  <si>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</si>
  <si>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</si>
  <si>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</si>
  <si>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</si>
  <si>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</si>
  <si>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</si>
  <si>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</si>
  <si>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</si>
  <si>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</si>
  <si>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</si>
  <si>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</si>
  <si>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</si>
  <si>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</si>
  <si>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</si>
  <si>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</si>
  <si>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</si>
  <si>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</si>
  <si>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</si>
  <si>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</si>
  <si>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</si>
  <si>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</si>
  <si>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</si>
  <si>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</si>
  <si>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</si>
  <si>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</si>
  <si>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</si>
  <si>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</si>
  <si>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</si>
  <si>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</si>
  <si>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</si>
  <si>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</si>
  <si>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</si>
  <si>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</si>
  <si>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</si>
  <si>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</si>
  <si>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</si>
  <si>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</si>
  <si>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</si>
  <si>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</si>
  <si>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</si>
  <si>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</si>
  <si>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</si>
  <si>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</si>
  <si>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</si>
  <si>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</si>
  <si>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</si>
  <si>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</si>
  <si>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</si>
  <si>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</si>
  <si>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</si>
  <si>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</si>
  <si>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</si>
  <si>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</si>
  <si>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</si>
  <si>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</si>
  <si>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</si>
  <si>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</si>
  <si>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</si>
  <si>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</si>
  <si>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</si>
  <si>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</si>
  <si>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</si>
  <si>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</si>
  <si>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</si>
  <si>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</si>
  <si>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</si>
  <si>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</si>
  <si>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</si>
  <si>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</si>
  <si>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</si>
  <si>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</si>
  <si>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</si>
  <si>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</si>
  <si>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</si>
  <si>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</si>
  <si>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</si>
  <si>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</si>
  <si>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</si>
  <si>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</si>
  <si>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</si>
  <si>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</si>
  <si>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</si>
  <si>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</si>
  <si>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</si>
  <si>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</si>
  <si>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</si>
  <si>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</si>
  <si>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</si>
  <si>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</si>
  <si>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</si>
  <si>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</si>
  <si>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</si>
  <si>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</si>
  <si>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</si>
  <si>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</si>
  <si>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</si>
  <si>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</si>
  <si>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</si>
  <si>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</si>
  <si>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</si>
  <si>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</si>
  <si>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</si>
  <si>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</si>
  <si>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</si>
  <si>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</si>
  <si>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</si>
  <si>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</si>
  <si>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</si>
  <si>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</si>
  <si>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</si>
  <si>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</si>
  <si>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</si>
  <si>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</si>
  <si>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</si>
  <si>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</si>
  <si>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</si>
  <si>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</si>
  <si>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</si>
  <si>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</si>
  <si>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</si>
  <si>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</si>
  <si>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</si>
  <si>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</si>
  <si>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</si>
  <si>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</si>
  <si>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</si>
  <si>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</si>
  <si>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</si>
  <si>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</si>
  <si>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</si>
  <si>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</si>
  <si>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</si>
  <si>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</si>
  <si>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</si>
  <si>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</si>
  <si>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</si>
  <si>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</si>
  <si>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</si>
  <si>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</si>
  <si>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</si>
  <si>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</si>
  <si>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</si>
  <si>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</si>
  <si>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</si>
  <si>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</si>
  <si>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</si>
  <si>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</si>
  <si>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</si>
  <si>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</si>
  <si>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</si>
  <si>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</si>
  <si>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</si>
  <si>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</si>
  <si>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</si>
  <si>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</si>
  <si>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</si>
  <si>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</si>
  <si>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</si>
  <si>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</si>
  <si>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</si>
  <si>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</si>
  <si>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</si>
  <si>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</si>
  <si>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</si>
  <si>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</si>
  <si>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</si>
  <si>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</si>
  <si>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</si>
  <si>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</si>
  <si>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</si>
  <si>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</si>
  <si>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</si>
  <si>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</si>
  <si>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</si>
  <si>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</si>
  <si>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</si>
  <si>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</si>
  <si>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</si>
  <si>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</si>
  <si>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</si>
  <si>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</si>
  <si>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</si>
  <si>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</si>
  <si>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</si>
  <si>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</si>
  <si>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</si>
  <si>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</si>
  <si>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</si>
  <si>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</si>
  <si>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</si>
  <si>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</si>
  <si>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</si>
  <si>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</si>
  <si>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</si>
  <si>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</si>
  <si>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</si>
  <si>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</si>
  <si>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</si>
  <si>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</si>
  <si>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</si>
  <si>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</si>
  <si>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</si>
  <si>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</si>
  <si>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</si>
  <si>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</si>
  <si>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</si>
  <si>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</si>
  <si>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</si>
  <si>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</si>
  <si>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</si>
  <si>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</si>
  <si>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</si>
  <si>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</si>
  <si>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</si>
  <si>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</si>
  <si>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</si>
  <si>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</si>
  <si>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</si>
  <si>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</si>
  <si>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</si>
  <si>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</si>
  <si>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</si>
  <si>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</si>
  <si>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</si>
  <si>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</si>
  <si>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</si>
  <si>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</si>
  <si>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</si>
  <si>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</si>
  <si>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</si>
  <si>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</si>
  <si>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</si>
  <si>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</si>
  <si>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</si>
  <si>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</si>
  <si>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</si>
  <si>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</si>
  <si>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</si>
  <si>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</si>
  <si>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</si>
  <si>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</si>
  <si>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</si>
  <si>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</si>
  <si>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</si>
  <si>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</si>
  <si>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</si>
  <si>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</si>
  <si>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</si>
  <si>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</si>
  <si>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</si>
  <si>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</si>
  <si>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</si>
  <si>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</si>
  <si>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</si>
  <si>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</si>
  <si>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</si>
  <si>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</si>
  <si>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</si>
  <si>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</si>
  <si>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</si>
  <si>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</si>
  <si>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</si>
  <si>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</si>
  <si>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</si>
  <si>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</si>
  <si>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</si>
  <si>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</si>
  <si>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</si>
  <si>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</si>
  <si>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</si>
  <si>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</si>
  <si>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</si>
  <si>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</si>
  <si>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</si>
  <si>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</si>
  <si>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</si>
  <si>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</si>
  <si>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</si>
  <si>
    <t xml:space="preserve">SuDS Features - Not considered compliant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</si>
</sst>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sheetPr>
    <pageSetUpPr fitToPage="1"/>
  </sheetPr>
  <dimension ref="A1:B68"/>
  <sheetViews>
    <sheetView zoomScale="85" zoomScaleNormal="85" workbookViewId="0"/>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scale="17" orientation="landscape"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C23"/>
  <sheetViews>
    <sheetView topLeftCell="A2" zoomScale="70" zoomScaleNormal="70" workbookViewId="0">
      <selection activeCell="D33" sqref="D33"/>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45839</v>
      </c>
      <c r="C5" s="18"/>
    </row>
    <row r="6" spans="1:3" ht="20.25" customHeight="1" x14ac:dyDescent="0.25">
      <c r="A6" s="17" t="s">
        <v>69</v>
      </c>
      <c r="B6" s="25">
        <v>2.0499999999999998</v>
      </c>
      <c r="C6" s="18"/>
    </row>
    <row r="7" spans="1:3" ht="20.25" customHeight="1" x14ac:dyDescent="0.25">
      <c r="A7" s="17" t="s">
        <v>70</v>
      </c>
      <c r="B7" s="26">
        <v>120</v>
      </c>
      <c r="C7" s="18"/>
    </row>
    <row r="8" spans="1:3" ht="20.25" customHeight="1" x14ac:dyDescent="0.25">
      <c r="A8" s="17" t="s">
        <v>71</v>
      </c>
      <c r="B8" s="26">
        <v>85</v>
      </c>
      <c r="C8" s="18"/>
    </row>
    <row r="9" spans="1:3" ht="20.25" customHeight="1" x14ac:dyDescent="0.25">
      <c r="A9" s="17" t="s">
        <v>72</v>
      </c>
      <c r="B9" s="26" t="s">
        <v>834</v>
      </c>
      <c r="C9" s="18"/>
    </row>
    <row r="10" spans="1:3" ht="39.75" customHeight="1" x14ac:dyDescent="0.25">
      <c r="A10" s="17" t="s">
        <v>73</v>
      </c>
      <c r="B10" s="26" t="s">
        <v>139</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174.24999999999997</v>
      </c>
    </row>
    <row r="18" spans="1:2" ht="20.25" customHeight="1" x14ac:dyDescent="0.25">
      <c r="A18" s="17" t="s">
        <v>79</v>
      </c>
      <c r="B18" s="31">
        <f>IFERROR(B17*B7,0)</f>
        <v>20909.999999999996</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52.93</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scale="50" orientation="landscape"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F30"/>
  <sheetViews>
    <sheetView topLeftCell="A2" zoomScale="55" zoomScaleNormal="55" workbookViewId="0">
      <selection activeCell="D4" sqref="D4"/>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223</v>
      </c>
      <c r="F5" s="37"/>
    </row>
    <row r="6" spans="1:6" ht="23.25" customHeight="1" x14ac:dyDescent="0.25">
      <c r="A6" s="17" t="s">
        <v>84</v>
      </c>
      <c r="B6" s="43" t="s">
        <v>828</v>
      </c>
    </row>
    <row r="7" spans="1:6" ht="23.25" customHeight="1" x14ac:dyDescent="0.25">
      <c r="A7" s="17" t="s">
        <v>85</v>
      </c>
      <c r="B7" s="44" t="s">
        <v>800</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777</v>
      </c>
      <c r="B11" s="25">
        <v>2.27</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19.329887501063997</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2.27</v>
      </c>
      <c r="C28" s="39">
        <f>SUM(C11:C27)</f>
        <v>19.329887501063997</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scale="34" orientation="landscape"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sheetPr>
    <pageSetUpPr fitToPage="1"/>
  </sheetPr>
  <dimension ref="A1:E22"/>
  <sheetViews>
    <sheetView zoomScale="85" zoomScaleNormal="85" workbookViewId="0">
      <selection activeCell="I6" sqref="I6"/>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2.27</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32.79177343930499</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2.27</v>
      </c>
      <c r="C22" s="54">
        <f>SUM(C5:C21)</f>
        <v>32.79177343930499</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scale="59" orientation="landscape"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sheetPr>
    <pageSetUpPr fitToPage="1"/>
  </sheetPr>
  <dimension ref="A1:K30"/>
  <sheetViews>
    <sheetView topLeftCell="A2" zoomScale="70" zoomScaleNormal="70" workbookViewId="0">
      <selection activeCell="D3" sqref="D3"/>
    </sheetView>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t="s">
        <v>775</v>
      </c>
      <c r="B5" s="25">
        <v>2.27</v>
      </c>
      <c r="C5" s="65">
        <v>100</v>
      </c>
      <c r="D5" s="48">
        <f>IFERROR(IF(ISBLANK(A5),0,IF(ISBLANK(B5),0,VLOOKUP(A5,Nutrients_from_future_land_use!$A$5:$C$21,3,FALSE)*(B5/VLOOKUP(A5,Nutrients_from_future_land_use!$A$5:$C$21,2,FALSE)))),0)</f>
        <v>32.79177343930499</v>
      </c>
      <c r="E5" s="65" t="s">
        <v>843</v>
      </c>
      <c r="F5" s="65">
        <v>0</v>
      </c>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2.27</v>
      </c>
      <c r="C30" s="67"/>
      <c r="D30" s="63">
        <f t="shared" ref="D30" si="1">SUM(D5:D29)</f>
        <v>32.79177343930499</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scale="34"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tabSelected="1" zoomScale="85" zoomScaleNormal="85" workbookViewId="0">
      <selection activeCell="C2" sqref="C2"/>
    </sheetView>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52.93</v>
      </c>
    </row>
    <row r="6" spans="1:4" ht="23.25" customHeight="1" x14ac:dyDescent="0.25">
      <c r="A6" s="17" t="s">
        <v>111</v>
      </c>
      <c r="B6" s="72">
        <f>IFERROR(Nutrients_from_future_land_use!C22-SuDS!G30-Nutrients_from_current_land_use!C28,0)</f>
        <v>13.461885938240993</v>
      </c>
    </row>
    <row r="7" spans="1:4" ht="23.25" customHeight="1" x14ac:dyDescent="0.25">
      <c r="A7" s="17" t="s">
        <v>112</v>
      </c>
      <c r="B7" s="72">
        <f>IFERROR(B5+B6,0)</f>
        <v>66.391885938240989</v>
      </c>
    </row>
    <row r="8" spans="1:4" ht="23.25" customHeight="1" x14ac:dyDescent="0.25">
      <c r="A8" s="17" t="s">
        <v>113</v>
      </c>
      <c r="B8" s="72">
        <f>IFERROR(IF(B7&lt;0,B7,B7*1.2),0)</f>
        <v>79.670263125889178</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79.67</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scale="67"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Props1.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B2BF80BD-A774-403E-A37D-A5EAD454D56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Ben Fenton</cp:lastModifiedBy>
  <cp:revision/>
  <cp:lastPrinted>2025-05-15T08:57:22Z</cp:lastPrinted>
  <dcterms:created xsi:type="dcterms:W3CDTF">2021-10-14T13:24:34Z</dcterms:created>
  <dcterms:modified xsi:type="dcterms:W3CDTF">2025-05-15T08:59:37Z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