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66925"/>
  <mc:AlternateContent xmlns:mc="http://schemas.openxmlformats.org/markup-compatibility/2006">
    <mc:Choice Requires="x15">
      <x15ac:absPath xmlns:x15ac="http://schemas.microsoft.com/office/spreadsheetml/2010/11/ac" url="P:\1017 South Downs College\D Design and Analysis\SPREADSHEETS\01 Drainage\05 Water Quality\"/>
    </mc:Choice>
  </mc:AlternateContent>
  <xr:revisionPtr revIDLastSave="0" documentId="13_ncr:1_{A6B65B1B-1608-4CA0-8A3D-2A203BBB1C0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2852" windowWidth="23256" windowHeight="12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<sst xmlns="http://schemas.openxmlformats.org/spreadsheetml/2006/main" count="3028" uniqueCount="844">
  <si>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</si>
  <si>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</si>
  <si>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</si>
  <si>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</si>
  <si>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</si>
  <si>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</si>
  <si>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</si>
  <si>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</si>
  <si>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</si>
  <si>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</si>
  <si>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</si>
  <si>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</si>
  <si>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</si>
  <si>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</si>
  <si>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</si>
  <si>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</si>
  <si>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</si>
  <si>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</si>
  <si>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</si>
  <si>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</si>
  <si>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</si>
  <si>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</si>
  <si>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</si>
  <si>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</si>
  <si>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</si>
  <si>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</si>
  <si>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</si>
  <si>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</si>
  <si>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</si>
  <si>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</si>
  <si>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</si>
  <si>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</si>
  <si>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</si>
  <si>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</si>
  <si>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</si>
  <si>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</si>
  <si>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</si>
  <si>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</si>
  <si>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</si>
  <si>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</si>
  <si>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</si>
  <si>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</si>
  <si>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</si>
  <si>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</si>
  <si>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</si>
  <si>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</si>
  <si>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</si>
  <si>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</si>
  <si>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</si>
  <si>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</si>
  <si>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</si>
  <si>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</si>
  <si>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</si>
  <si>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</si>
  <si>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</si>
  <si>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</si>
  <si>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</si>
  <si>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</si>
  <si>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</si>
  <si>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</si>
  <si>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</si>
  <si>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</si>
  <si>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</si>
  <si>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</si>
  <si>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</si>
  <si>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</si>
  <si>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</si>
  <si>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</si>
  <si>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</si>
  <si>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</si>
  <si>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</si>
  <si>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</si>
  <si>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</si>
  <si>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</si>
  <si>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</si>
  <si>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</si>
  <si>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</si>
  <si>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</si>
  <si>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</si>
  <si>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</si>
  <si>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</si>
  <si>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</si>
  <si>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</si>
  <si>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</si>
  <si>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</si>
  <si>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</si>
  <si>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</si>
  <si>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</si>
  <si>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</si>
  <si>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</si>
  <si>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</si>
  <si>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</si>
  <si>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</si>
  <si>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</si>
  <si>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</si>
  <si>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</si>
  <si>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</si>
  <si>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</si>
  <si>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</si>
  <si>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</si>
  <si>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</si>
  <si>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</si>
  <si>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</si>
  <si>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</si>
  <si>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</si>
  <si>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</si>
  <si>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</si>
  <si>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</si>
  <si>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</si>
  <si>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</si>
  <si>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</si>
  <si>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</si>
  <si>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</si>
  <si>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</si>
  <si>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</si>
  <si>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</si>
  <si>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</si>
  <si>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</si>
  <si>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</si>
  <si>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</si>
  <si>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</si>
  <si>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</si>
  <si>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</si>
  <si>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</si>
  <si>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</si>
  <si>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</si>
  <si>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</si>
  <si>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</si>
  <si>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</si>
  <si>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</si>
  <si>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</si>
  <si>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</si>
  <si>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</si>
  <si>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</si>
  <si>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</si>
  <si>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</si>
  <si>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</si>
  <si>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</si>
  <si>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</si>
  <si>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</si>
  <si>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</si>
  <si>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</si>
  <si>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</si>
  <si>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</si>
  <si>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</si>
  <si>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</si>
  <si>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</si>
  <si>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</si>
  <si>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</si>
  <si>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</si>
  <si>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</si>
  <si>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</si>
  <si>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</si>
  <si>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</si>
  <si>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</si>
  <si>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</si>
  <si>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</si>
  <si>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</si>
  <si>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</si>
  <si>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</si>
  <si>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</si>
  <si>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</si>
  <si>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</si>
  <si>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</si>
  <si>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</si>
  <si>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</si>
  <si>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</si>
  <si>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</si>
  <si>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</si>
  <si>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</si>
  <si>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</si>
  <si>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</si>
  <si>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</si>
  <si>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</si>
  <si>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</si>
  <si>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</si>
  <si>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</si>
  <si>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</si>
  <si>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</si>
  <si>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</si>
  <si>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</si>
  <si>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</si>
  <si>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</si>
  <si>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</si>
  <si>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</si>
  <si>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</si>
  <si>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</si>
  <si>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</si>
  <si>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</si>
  <si>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</si>
  <si>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</si>
  <si>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</si>
  <si>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</si>
  <si>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</si>
  <si>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</si>
  <si>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</si>
  <si>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</si>
  <si>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</si>
  <si>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</si>
  <si>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</si>
  <si>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</si>
  <si>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</si>
  <si>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</si>
  <si>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</si>
  <si>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</si>
  <si>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</si>
  <si>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</si>
  <si>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</si>
  <si>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</si>
  <si>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</si>
  <si>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</si>
  <si>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</si>
  <si>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</si>
  <si>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</si>
  <si>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</si>
  <si>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</si>
  <si>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</si>
  <si>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</si>
  <si>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</si>
  <si>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</si>
  <si>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</si>
  <si>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</si>
  <si>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</si>
  <si>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</si>
  <si>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</si>
  <si>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</si>
  <si>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</si>
  <si>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</si>
  <si>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</si>
  <si>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</si>
  <si>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</si>
  <si>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</si>
  <si>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</si>
  <si>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</si>
  <si>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</si>
  <si>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</si>
  <si>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</si>
  <si>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</si>
  <si>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</si>
  <si>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</si>
  <si>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</si>
  <si>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</si>
  <si>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</si>
  <si>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</si>
  <si>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</si>
  <si>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</si>
  <si>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</si>
  <si>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</si>
  <si>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</si>
  <si>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</si>
  <si>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</si>
  <si>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</si>
  <si>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</si>
  <si>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</si>
  <si>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</si>
  <si>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</si>
  <si>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</si>
  <si>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</si>
  <si>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</si>
  <si>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</si>
  <si>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</si>
  <si>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</si>
  <si>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</si>
  <si>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</si>
  <si>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</si>
  <si>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</si>
  <si>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</si>
  <si>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</si>
  <si>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</si>
  <si>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</si>
  <si>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</si>
  <si>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</si>
  <si>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</si>
  <si>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</si>
  <si>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</si>
  <si>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</si>
  <si>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</si>
  <si>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</si>
  <si>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</si>
  <si>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</si>
  <si>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</si>
  <si>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</si>
  <si>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</si>
  <si>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</si>
  <si>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</si>
  <si>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</si>
  <si>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</si>
  <si>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</si>
  <si>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</si>
  <si>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</si>
  <si>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</si>
  <si>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</si>
  <si>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</si>
  <si>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</si>
  <si>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</si>
  <si>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</si>
  <si>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</si>
  <si>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</si>
  <si>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</si>
  <si>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</si>
  <si>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</si>
  <si>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</si>
  <si>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</si>
  <si>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</si>
  <si>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</si>
  <si>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</si>
  <si>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</si>
  <si>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</si>
  <si>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</si>
  <si>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</si>
  <si>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</si>
  <si>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</si>
  <si>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</si>
  <si>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</si>
  <si>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</si>
  <si>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</si>
  <si>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</si>
  <si>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</si>
  <si>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</si>
  <si>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</si>
  <si>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</si>
  <si>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</si>
  <si>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</si>
  <si>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</si>
  <si>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</si>
  <si>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</si>
  <si>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</si>
  <si>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</si>
  <si>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</si>
  <si>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</si>
  <si>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</si>
  <si>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</si>
  <si>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</si>
  <si>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</si>
  <si>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</si>
  <si>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</si>
  <si>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</si>
  <si>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</si>
  <si>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</si>
  <si>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</si>
  <si>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</si>
  <si>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</si>
  <si>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</si>
  <si>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</si>
  <si>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</si>
  <si>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</si>
  <si>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</si>
  <si>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</si>
  <si>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</si>
  <si>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</si>
  <si>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</si>
  <si>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</si>
  <si>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</si>
  <si>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</si>
  <si>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</si>
  <si>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</si>
  <si>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</si>
  <si>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</si>
  <si>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</si>
  <si>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</si>
  <si>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</si>
  <si>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</si>
  <si>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</si>
  <si>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</si>
  <si>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</si>
  <si>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</si>
  <si>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</si>
  <si>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</si>
  <si>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</si>
  <si>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</si>
  <si>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</si>
  <si>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</si>
  <si>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</si>
  <si>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</si>
  <si>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</si>
  <si>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</si>
  <si>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</si>
  <si>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</si>
  <si>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</si>
  <si>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</si>
  <si>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</si>
  <si>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</si>
  <si>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</si>
  <si>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</si>
  <si>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</si>
  <si>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</si>
  <si>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</si>
  <si>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</si>
  <si>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</si>
  <si>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</si>
  <si>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</si>
  <si>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</si>
  <si>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</si>
  <si>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</si>
  <si>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</si>
  <si>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</si>
  <si>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</si>
  <si>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</si>
  <si>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</si>
  <si>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</si>
  <si>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</si>
  <si>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</si>
  <si>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</si>
  <si>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</si>
  <si>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</si>
  <si>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</si>
  <si>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</si>
  <si>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</si>
  <si>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</si>
  <si>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</si>
  <si>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</si>
  <si>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</si>
  <si>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</si>
  <si>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</si>
  <si>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</si>
  <si>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</si>
  <si>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</si>
  <si>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</si>
  <si>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</si>
  <si>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</si>
  <si>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</si>
  <si>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</si>
  <si>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</si>
  <si>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</si>
  <si>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</si>
  <si>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</si>
  <si>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</si>
  <si>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</si>
  <si>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</si>
  <si>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</si>
  <si>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</si>
  <si>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</si>
  <si>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</si>
  <si>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</si>
  <si>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</si>
  <si>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</si>
  <si>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</si>
  <si>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</si>
  <si>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</si>
  <si>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</si>
  <si>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</si>
  <si>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</si>
  <si>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</si>
  <si>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</si>
  <si>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</si>
  <si>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</si>
  <si>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</si>
  <si>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</si>
  <si>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</si>
  <si>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</si>
  <si>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</si>
  <si>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</si>
  <si>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</si>
  <si>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</si>
  <si>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</si>
  <si>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</si>
  <si>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</si>
  <si>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</si>
  <si>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</si>
  <si>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</si>
  <si>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</si>
  <si>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</si>
  <si>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</si>
  <si>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</si>
  <si>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</si>
  <si>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</si>
  <si>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</si>
  <si>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</si>
  <si>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</si>
  <si>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</si>
  <si>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</si>
  <si>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</si>
  <si>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</si>
  <si>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</si>
  <si>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</si>
  <si>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</si>
  <si>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</si>
  <si>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</si>
  <si>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</si>
  <si>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</si>
  <si>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</si>
  <si>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</si>
  <si>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</si>
  <si>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</si>
  <si>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</si>
  <si>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</si>
  <si>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</si>
  <si>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</si>
  <si>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</si>
  <si>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</si>
  <si>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</si>
  <si>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</si>
  <si>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</si>
  <si>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</si>
  <si>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</si>
  <si>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</si>
  <si>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</si>
  <si>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</si>
  <si>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</si>
  <si>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</si>
  <si>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</si>
  <si>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</si>
  <si>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</si>
  <si>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</si>
  <si>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</si>
  <si>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</si>
  <si>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</si>
  <si>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</si>
  <si>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</si>
  <si>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</si>
  <si>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</si>
  <si>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</si>
  <si>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</si>
  <si>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</si>
  <si>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</si>
  <si>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</si>
  <si>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</si>
  <si>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</si>
  <si>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</si>
  <si>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</si>
  <si>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</si>
  <si>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</si>
  <si>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</si>
  <si>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</si>
  <si>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</si>
  <si>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</si>
  <si>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</si>
  <si>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</si>
  <si>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</si>
  <si>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</si>
  <si>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</si>
  <si>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</si>
  <si>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</si>
  <si>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</si>
  <si>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</si>
  <si>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</si>
  <si>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</si>
  <si>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</si>
  <si>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</si>
  <si>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</si>
  <si>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</si>
  <si>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</si>
  <si>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</si>
  <si>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</si>
  <si>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</si>
  <si>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</si>
  <si>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</si>
  <si>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</si>
  <si>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</si>
  <si>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</si>
  <si>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</si>
  <si>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</si>
  <si>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</si>
  <si>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</si>
  <si>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</si>
  <si>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</si>
  <si>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</si>
  <si>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</si>
  <si>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</si>
  <si>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</si>
  <si>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</si>
  <si>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</si>
  <si>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</si>
  <si>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</si>
  <si>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</si>
  <si>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</si>
  <si>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</si>
  <si>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</si>
  <si>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</si>
  <si>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</si>
  <si>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</si>
  <si>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</si>
  <si>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</si>
  <si>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</si>
  <si>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</si>
  <si>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</si>
  <si>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</si>
  <si>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</si>
  <si>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</si>
  <si>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</si>
  <si>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</si>
  <si>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</si>
  <si>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</si>
  <si>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</si>
  <si>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</si>
  <si>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</si>
  <si>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</si>
  <si>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</si>
  <si>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</si>
  <si>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</si>
  <si>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</si>
  <si>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</si>
  <si>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</si>
  <si>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</si>
  <si>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</si>
  <si>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</si>
  <si>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</si>
  <si>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</si>
  <si>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</si>
  <si>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</si>
  <si>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</si>
  <si>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</si>
  <si>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</si>
  <si>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</si>
  <si>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</si>
  <si>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</si>
  <si>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</si>
  <si>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</si>
  <si>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</si>
  <si>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</si>
  <si>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</si>
  <si>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</si>
  <si>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</si>
  <si>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</si>
  <si>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</si>
  <si>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</si>
  <si>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</si>
  <si>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</si>
  <si>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</si>
  <si>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</si>
  <si>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</si>
  <si>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</si>
  <si>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</si>
  <si>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</si>
  <si>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</si>
  <si>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</si>
  <si>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</si>
  <si>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</si>
  <si>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</si>
  <si>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</si>
  <si>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</si>
  <si>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</si>
  <si>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</si>
  <si>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</si>
  <si>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</si>
  <si>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</si>
  <si>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</si>
  <si>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</si>
  <si>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</si>
  <si>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</si>
  <si>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</si>
  <si>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</si>
  <si>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</si>
  <si>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</si>
  <si>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</si>
  <si>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</si>
  <si>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</si>
  <si>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</si>
  <si>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</si>
  <si>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</si>
  <si>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</si>
  <si>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</si>
  <si>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</si>
  <si>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</si>
  <si>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</si>
  <si>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</si>
  <si>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</si>
  <si>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</si>
  <si>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</si>
  <si>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</si>
  <si>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</si>
  <si>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</si>
  <si>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</si>
  <si>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</si>
  <si>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</si>
  <si>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</si>
  <si>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</si>
  <si>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</si>
  <si>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</si>
  <si>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</si>
  <si>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</si>
  <si>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</si>
  <si>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</si>
  <si>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</si>
  <si>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</si>
  <si>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</si>
  <si>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</si>
  <si>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</si>
  <si>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</si>
  <si>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</si>
  <si>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</si>
  <si>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</si>
  <si>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</si>
  <si>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</si>
  <si>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</si>
  <si>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</si>
  <si>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</si>
  <si>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</si>
  <si>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</si>
  <si>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</si>
  <si>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</si>
  <si>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</si>
  <si>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</si>
  <si>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</si>
  <si>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</si>
  <si>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</si>
  <si>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</si>
  <si>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</si>
  <si>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</si>
  <si>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</si>
  <si>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</si>
  <si>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</si>
  <si>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</si>
  <si>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</si>
  <si>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</si>
  <si>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</si>
  <si>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</si>
  <si>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</si>
  <si>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</si>
  <si>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</si>
  <si>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</si>
  <si>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</si>
  <si>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</si>
  <si>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</si>
  <si>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</si>
  <si>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</si>
  <si>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</si>
  <si>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</si>
  <si>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</si>
  <si>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</si>
  <si>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</si>
  <si>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</si>
  <si>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</si>
  <si>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</si>
  <si>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</si>
  <si>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</si>
  <si>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</si>
  <si>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</si>
  <si>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</si>
  <si>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</si>
  <si>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</si>
  <si>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</si>
  <si>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</si>
  <si>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</si>
  <si>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</si>
  <si>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</si>
  <si>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</si>
  <si>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</si>
  <si>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</si>
  <si>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</si>
  <si>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</si>
  <si>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</si>
  <si>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</si>
  <si>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</si>
  <si>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</si>
  <si>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</si>
  <si>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</si>
  <si>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</si>
  <si>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</si>
  <si>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</si>
  <si>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</si>
  <si>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</si>
  <si>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</si>
  <si>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</si>
  <si>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</si>
  <si>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</si>
  <si>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</si>
  <si>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</si>
  <si>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</si>
  <si>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</si>
  <si>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</si>
  <si>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</si>
  <si>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</si>
  <si>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</si>
  <si>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</si>
  <si>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</si>
  <si>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</si>
  <si>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</si>
  <si>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</si>
  <si>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</si>
  <si>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</si>
  <si>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</si>
  <si>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</si>
  <si>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</si>
  <si>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</si>
  <si>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</si>
  <si>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</si>
  <si>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</si>
  <si>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</si>
  <si>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</si>
  <si>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</si>
  <si>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</si>
  <si>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</si>
  <si>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</si>
  <si>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</si>
  <si>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</si>
  <si>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</si>
  <si>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</si>
  <si>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</si>
  <si>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</si>
  <si>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</si>
  <si>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</si>
  <si>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</si>
  <si>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</si>
  <si>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</si>
  <si>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</si>
  <si>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</si>
  <si>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</si>
  <si>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</si>
  <si>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</si>
  <si>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</si>
  <si>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</si>
  <si>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</si>
  <si>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</si>
  <si>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</si>
  <si>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</si>
  <si>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</si>
  <si>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</si>
  <si>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</si>
  <si>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</si>
  <si>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</si>
  <si>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</si>
  <si>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</si>
  <si>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</si>
  <si>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</si>
  <si>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</si>
  <si>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</si>
  <si>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</si>
  <si>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</si>
  <si>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</si>
  <si>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</si>
  <si>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</si>
  <si>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</si>
  <si>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</si>
  <si>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</si>
  <si>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</si>
  <si>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</si>
  <si>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</si>
  <si>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</si>
  <si>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</si>
  <si>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</si>
  <si>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</si>
  <si>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</si>
  <si>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</si>
  <si>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</si>
  <si>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</si>
  <si>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</si>
  <si>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</si>
  <si>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</si>
  <si>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</si>
  <si>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</si>
  <si>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</si>
  <si>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</si>
  <si>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 xml:space="preserve">SuDS Features - Not considered compliant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</si>
</sst>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abSelected="1" zoomScale="85" zoomScaleNormal="85"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scale="17"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70" zoomScaleNormal="70" workbookViewId="0">
      <selection activeCell="E14" sqref="E1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45839</v>
      </c>
      <c r="C5" s="18"/>
    </row>
    <row r="6" spans="1:3" ht="20.25" customHeight="1" x14ac:dyDescent="0.25">
      <c r="A6" s="17" t="s">
        <v>69</v>
      </c>
      <c r="B6" s="25">
        <v>2.2000000000000002</v>
      </c>
      <c r="C6" s="18"/>
    </row>
    <row r="7" spans="1:3" ht="20.25" customHeight="1" x14ac:dyDescent="0.25">
      <c r="A7" s="17" t="s">
        <v>70</v>
      </c>
      <c r="B7" s="26">
        <v>120</v>
      </c>
      <c r="C7" s="18"/>
    </row>
    <row r="8" spans="1:3" ht="20.25" customHeight="1" x14ac:dyDescent="0.25">
      <c r="A8" s="17" t="s">
        <v>71</v>
      </c>
      <c r="B8" s="26">
        <v>85</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187.00000000000003</v>
      </c>
    </row>
    <row r="18" spans="1:2" ht="20.25" customHeight="1" x14ac:dyDescent="0.25">
      <c r="A18" s="17" t="s">
        <v>79</v>
      </c>
      <c r="B18" s="31">
        <f>IFERROR(B17*B7,0)</f>
        <v>22440.000000000004</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56.8</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5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55" zoomScaleNormal="55" workbookViewId="0">
      <selection activeCell="B2" sqref="B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777</v>
      </c>
      <c r="B11" s="25">
        <v>2.27</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19.329887501063997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2.27</v>
      </c>
      <c r="C28" s="39">
        <f>SUM(C11:C27)</f>
        <v>19.329887501063997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4"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4" zoomScale="85" zoomScaleNormal="85" workbookViewId="0">
      <selection activeCell="E19" sqref="E19"/>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2.27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32.79177343930499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2.27</v>
      </c>
      <c r="C22" s="54">
        <f>SUM(C5:C21)</f>
        <v>32.79177343930499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2" zoomScale="70" zoomScaleNormal="70" workbookViewId="0">
      <selection activeCell="F6" sqref="F6"/>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2.27</v>
      </c>
      <c r="C5" s="65">
        <v>100</v>
      </c>
      <c r="D5" s="48">
        <f>IFERROR(IF(ISBLANK(A5),0,IF(ISBLANK(B5),0,VLOOKUP(A5,Nutrients_from_future_land_use!$A$5:$C$21,3,FALSE)*(B5/VLOOKUP(A5,Nutrients_from_future_land_use!$A$5:$C$21,2,FALSE)))),0)</f>
        <v>32.79177343930499</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2.27</v>
      </c>
      <c r="C30" s="67"/>
      <c r="D30" s="63">
        <f t="shared" ref="D30" si="1">SUM(D5:D29)</f>
        <v>32.79177343930499</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34"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2" zoomScale="85" zoomScaleNormal="85" workbookViewId="0">
      <selection activeCell="C11" sqref="C11"/>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56.8</v>
      </c>
    </row>
    <row r="6" spans="1:4" ht="23.25" customHeight="1" x14ac:dyDescent="0.25">
      <c r="A6" s="17" t="s">
        <v>111</v>
      </c>
      <c r="B6" s="72">
        <f>IFERROR(Nutrients_from_future_land_use!C22-SuDS!G30-Nutrients_from_current_land_use!C28,0)</f>
        <v>13.461885938240993</v>
      </c>
    </row>
    <row r="7" spans="1:4" ht="23.25" customHeight="1" x14ac:dyDescent="0.25">
      <c r="A7" s="17" t="s">
        <v>112</v>
      </c>
      <c r="B7" s="72">
        <f>IFERROR(B5+B6,0)</f>
        <v>70.261885938240994</v>
      </c>
    </row>
    <row r="8" spans="1:4" ht="23.25" customHeight="1" x14ac:dyDescent="0.25">
      <c r="A8" s="17" t="s">
        <v>113</v>
      </c>
      <c r="B8" s="72">
        <f>IFERROR(IF(B7&lt;0,B7,B7*1.2),0)</f>
        <v>84.314263125889184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84.31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6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Ben Fenton</cp:lastModifiedBy>
  <cp:revision/>
  <cp:lastPrinted>2025-03-20T17:04:47Z</cp:lastPrinted>
  <dcterms:created xsi:type="dcterms:W3CDTF">2021-10-14T13:24:34Z</dcterms:created>
  <dcterms:modified xsi:type="dcterms:W3CDTF">2025-03-20T17:21:22Z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