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media/image1.jpeg" ContentType="image/jpeg"/>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Intro" sheetId="2" r:id="rId5"/>
    <sheet name="Background" sheetId="3" r:id="rId6"/>
    <sheet name="Solent Marine Sites" sheetId="4" r:id="rId7"/>
    <sheet name="Instructions" sheetId="5" r:id="rId8"/>
    <sheet name="Development site details" sheetId="6" r:id="rId9"/>
    <sheet name="Stage 1" sheetId="7" r:id="rId10"/>
    <sheet name="Stage 2" sheetId="8" r:id="rId11"/>
    <sheet name="Stage 3" sheetId="9" r:id="rId12"/>
    <sheet name="Stage 4" sheetId="10" r:id="rId13"/>
    <sheet name="Stage 4 (2)" sheetId="11" r:id="rId14"/>
    <sheet name="Lookups" sheetId="12" r:id="rId15"/>
  </sheets>
</workbook>
</file>

<file path=xl/sharedStrings.xml><?xml version="1.0" encoding="utf-8"?>
<sst xmlns="http://schemas.openxmlformats.org/spreadsheetml/2006/main" uniqueCount="902">
  <si>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</si>
  <si>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</si>
  <si>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</si>
  <si>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</si>
  <si>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Intro</t>
  </si>
  <si>
    <t>Table 1</t>
  </si>
  <si>
    <r>
      <rPr>
        <b val="1"/>
        <i val="1"/>
        <sz val="8"/>
        <color indexed="14"/>
        <rFont val="Calibri"/>
      </rPr>
      <t>Image Source:</t>
    </r>
    <r>
      <rPr>
        <i val="1"/>
        <sz val="8"/>
        <color indexed="14"/>
        <rFont val="Calibri"/>
      </rPr>
      <t xml:space="preserve">
</t>
    </r>
    <r>
      <rPr>
        <i val="1"/>
        <sz val="8"/>
        <color indexed="14"/>
        <rFont val="Calibri"/>
      </rPr>
      <t xml:space="preserve">Neil Howard
</t>
    </r>
    <r>
      <rPr>
        <i val="1"/>
        <sz val="8"/>
        <color indexed="14"/>
        <rFont val="Calibri"/>
      </rPr>
      <t>Solent Buoys - Flood Tide</t>
    </r>
    <r>
      <rPr>
        <sz val="8"/>
        <color indexed="14"/>
        <rFont val="Calibri"/>
      </rPr>
      <t xml:space="preserve">
</t>
    </r>
    <r>
      <rPr>
        <sz val="8"/>
        <color indexed="14"/>
        <rFont val="Calibri"/>
      </rPr>
      <t>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</si>
  <si>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</si>
  <si>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</si>
  <si>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</si>
  <si>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</si>
  <si>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</si>
  <si>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rPr>
        <sz val="11"/>
        <color indexed="8"/>
        <rFont val="Arial"/>
      </rP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indexed="8"/>
        <rFont val="Arial"/>
      </rPr>
      <t xml:space="preserve"> </t>
    </r>
  </si>
  <si>
    <t>Solent Marine Sites</t>
  </si>
  <si>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</si>
  <si>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</si>
  <si>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</si>
  <si>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</si>
  <si>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</si>
  <si>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</si>
  <si>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</si>
  <si>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</si>
  <si>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</si>
  <si>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</si>
  <si>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</si>
  <si>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</si>
  <si>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</si>
  <si>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</si>
  <si>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</si>
  <si>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</si>
  <si>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rPr>
        <sz val="11"/>
        <color indexed="8"/>
        <rFont val="Arial"/>
      </rPr>
      <t>It is advisable to retain a blank copy of this workbook and "Save as" a new copy each time you calculate a budget, in case of any mistakes in data inputs or to ease calculation of new nutrient budgets .</t>
    </r>
    <r>
      <rPr>
        <b val="1"/>
        <sz val="11"/>
        <color indexed="8"/>
        <rFont val="Arial"/>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</si>
  <si>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</si>
  <si>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</si>
  <si>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</si>
  <si>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</si>
  <si>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</si>
  <si>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</si>
  <si>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</si>
  <si>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</si>
  <si>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</si>
  <si>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</si>
  <si>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</si>
  <si>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</si>
  <si>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</si>
  <si>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</si>
  <si>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</si>
  <si>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</si>
  <si>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</si>
  <si>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</si>
  <si>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</si>
  <si>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</si>
  <si>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</si>
  <si>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</si>
  <si>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</si>
  <si>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</si>
  <si>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</si>
  <si>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</si>
  <si>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r>
      <rPr>
        <u val="single"/>
        <sz val="11"/>
        <color indexed="20"/>
        <rFont val="Arial"/>
      </rPr>
      <t xml:space="preserve">http://environment.data.gov.uk/catchment-planning/ </t>
    </r>
  </si>
  <si>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</si>
  <si>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</si>
  <si>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</si>
  <si>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</si>
  <si>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</si>
  <si>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r>
      <rPr>
        <u val="single"/>
        <sz val="11"/>
        <color indexed="20"/>
        <rFont val="Arial"/>
      </rPr>
      <t xml:space="preserve">http://www.landis.org.uk/soilscapes/#.  </t>
    </r>
  </si>
  <si>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</si>
  <si>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</si>
  <si>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</si>
  <si>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</si>
  <si>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r>
      <rPr>
        <u val="single"/>
        <sz val="11"/>
        <color indexed="20"/>
        <rFont val="Arial"/>
      </rPr>
      <t>https://nrfa.ceh.ac.uk/data/station/spatial/42019</t>
    </r>
  </si>
  <si>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</si>
  <si>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</si>
  <si>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</si>
  <si>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</si>
  <si>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</si>
  <si>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</si>
  <si>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r>
      <rPr>
        <u val="single"/>
        <sz val="11"/>
        <color indexed="20"/>
        <rFont val="Arial"/>
      </rPr>
      <t>http://mapapps2.bgs.ac.uk/ukso/home.html?layers=NVZEng</t>
    </r>
  </si>
  <si>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</si>
  <si>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</si>
  <si>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</si>
  <si>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</si>
  <si>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rPr>
        <b val="1"/>
        <sz val="11"/>
        <color indexed="8"/>
        <rFont val="Calibri"/>
      </rPr>
      <t xml:space="preserve">Date </t>
    </r>
    <r>
      <rPr>
        <sz val="11"/>
        <color indexed="8"/>
        <rFont val="Calibri"/>
      </rPr>
      <t>(dd/mm/yyyy)</t>
    </r>
    <r>
      <rPr>
        <b val="1"/>
        <sz val="11"/>
        <color indexed="8"/>
        <rFont val="Calibri"/>
      </rPr>
      <t>:</t>
    </r>
  </si>
  <si>
    <t>Site Name:</t>
  </si>
  <si>
    <t>Proposed New Dwelling</t>
  </si>
  <si>
    <t>Planning Application number:</t>
  </si>
  <si>
    <t>Not yet allocated</t>
  </si>
  <si>
    <t>Site Address:</t>
  </si>
  <si>
    <t>172 The Dale Widley Waterloo Ville</t>
  </si>
  <si>
    <t>Stage 1</t>
  </si>
  <si>
    <t>User Inputs</t>
  </si>
  <si>
    <t>Date of first occupancy:</t>
  </si>
  <si>
    <t>To be determined</t>
  </si>
  <si>
    <t>Average occupancy rate:</t>
  </si>
  <si>
    <r>
      <rPr>
        <b val="1"/>
        <sz val="11"/>
        <color indexed="8"/>
        <rFont val="Arial"/>
      </rPr>
      <t xml:space="preserve">Water usage </t>
    </r>
    <r>
      <rPr>
        <sz val="11"/>
        <color indexed="8"/>
        <rFont val="Arial"/>
      </rPr>
      <t>(litres/person/day)</t>
    </r>
    <r>
      <rPr>
        <b val="1"/>
        <sz val="11"/>
        <color indexed="8"/>
        <rFont val="Arial"/>
      </rPr>
      <t>:</t>
    </r>
  </si>
  <si>
    <r>
      <rPr>
        <b val="1"/>
        <sz val="11"/>
        <color indexed="8"/>
        <rFont val="Arial"/>
      </rPr>
      <t xml:space="preserve">Development Proposal </t>
    </r>
    <r>
      <rPr>
        <sz val="11"/>
        <color indexed="8"/>
        <rFont val="Arial"/>
      </rPr>
      <t>(dwellings/units)</t>
    </r>
    <r>
      <rPr>
        <b val="1"/>
        <sz val="11"/>
        <color indexed="8"/>
        <rFont val="Arial"/>
      </rPr>
      <t>:</t>
    </r>
  </si>
  <si>
    <t>Include deductible acceptable loading?</t>
  </si>
  <si>
    <t>Yes</t>
  </si>
  <si>
    <t>Wastewater treatment works:</t>
  </si>
  <si>
    <t>Budds Farm WwTW</t>
  </si>
  <si>
    <r>
      <rPr>
        <b val="1"/>
        <sz val="11"/>
        <color indexed="8"/>
        <rFont val="Arial"/>
      </rPr>
      <t xml:space="preserve">Wastewater treatment works P permit </t>
    </r>
    <r>
      <rPr>
        <sz val="11"/>
        <color indexed="8"/>
        <rFont val="Arial"/>
      </rPr>
      <t>(mg TP/litre)</t>
    </r>
    <r>
      <rPr>
        <b val="1"/>
        <sz val="11"/>
        <color indexed="8"/>
        <rFont val="Arial"/>
      </rPr>
      <t>:</t>
    </r>
  </si>
  <si>
    <r>
      <rPr>
        <b val="1"/>
        <sz val="11"/>
        <color indexed="8"/>
        <rFont val="Arial"/>
      </rPr>
      <t xml:space="preserve">Wastewater treatment works N permit </t>
    </r>
    <r>
      <rPr>
        <sz val="11"/>
        <color indexed="8"/>
        <rFont val="Arial"/>
      </rPr>
      <t>(mg TN/litre)</t>
    </r>
    <r>
      <rPr>
        <b val="1"/>
        <sz val="11"/>
        <color indexed="8"/>
        <rFont val="Arial"/>
      </rPr>
      <t>:</t>
    </r>
  </si>
  <si>
    <t>Stage 1 Calculated Loading</t>
  </si>
  <si>
    <t>AND($C$9&lt;DATE(2025,1,1),OR((VLOOKUP($C$13,Lookups!$A$9:$E$14,2,FALSE))&gt;(VLOOKUP($C$13,Lookups!$A$9:$E$14,4,FALSE)),(VLOOKUP($C$13,Lookups!$A$9:$E$14,3,FALSE))&gt;(VLOOKUP($C$13,Lookups!$A$9:$E$14,5,FALSE))))</t>
  </si>
  <si>
    <t>Stage 1 Nutrient Loading</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</si>
  <si>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</si>
  <si>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</si>
  <si>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</si>
  <si>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</si>
  <si>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</si>
  <si>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</si>
  <si>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</si>
  <si>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</si>
  <si>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</si>
  <si>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</si>
  <si>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</si>
  <si>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</si>
  <si>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</si>
  <si>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</si>
  <si>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</si>
  <si>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</si>
  <si>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</si>
  <si>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</si>
  <si>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</si>
  <si>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</si>
  <si>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East Hampshire Rivers</t>
  </si>
  <si>
    <t>Soil drainage type:</t>
  </si>
  <si>
    <t>Impeded drainage</t>
  </si>
  <si>
    <r>
      <rPr>
        <b val="1"/>
        <sz val="11"/>
        <color indexed="8"/>
        <rFont val="Arial"/>
      </rPr>
      <t xml:space="preserve">Annual average rainfall </t>
    </r>
    <r>
      <rPr>
        <sz val="11"/>
        <color indexed="8"/>
        <rFont val="Arial"/>
      </rPr>
      <t>(mm)</t>
    </r>
    <r>
      <rPr>
        <b val="1"/>
        <sz val="11"/>
        <color indexed="8"/>
        <rFont val="Arial"/>
      </rPr>
      <t>:</t>
    </r>
  </si>
  <si>
    <t>700.1 - 750</t>
  </si>
  <si>
    <t>Within Nitrate Vulnerable Zone (NVZ):</t>
  </si>
  <si>
    <t>Existing land use type(s)</t>
  </si>
  <si>
    <r>
      <rPr>
        <b val="1"/>
        <sz val="11"/>
        <color indexed="8"/>
        <rFont val="Arial"/>
      </rPr>
      <t xml:space="preserve">Area </t>
    </r>
    <r>
      <rPr>
        <sz val="11"/>
        <color indexed="8"/>
        <rFont val="Arial"/>
      </rPr>
      <t>(ha)</t>
    </r>
  </si>
  <si>
    <r>
      <rPr>
        <b val="1"/>
        <sz val="11"/>
        <color indexed="8"/>
        <rFont val="Arial"/>
      </rPr>
      <t xml:space="preserve">Annual nitrogen nutrient export 
</t>
    </r>
    <r>
      <rPr>
        <sz val="11"/>
        <color indexed="8"/>
        <rFont val="Arial"/>
      </rPr>
      <t>(kg TN)</t>
    </r>
  </si>
  <si>
    <t>Residential urban land</t>
  </si>
  <si>
    <t>Total:</t>
  </si>
  <si>
    <t>Stage 3</t>
  </si>
  <si>
    <t>New land use type(s)</t>
  </si>
  <si>
    <r>
      <rPr>
        <b val="1"/>
        <sz val="11"/>
        <color indexed="8"/>
        <rFont val="Arial"/>
      </rPr>
      <t xml:space="preserve">Annual nitrogen nutrient export
</t>
    </r>
    <r>
      <rPr>
        <sz val="11"/>
        <color indexed="8"/>
        <rFont val="Arial"/>
      </rPr>
      <t>(kg TN)</t>
    </r>
  </si>
  <si>
    <t>Stage 4</t>
  </si>
  <si>
    <t>Calculated Outputs</t>
  </si>
  <si>
    <t>N loading to WwTW:</t>
  </si>
  <si>
    <t>Net land use N change:</t>
  </si>
  <si>
    <t>N budget:</t>
  </si>
  <si>
    <t>N budget + 20% buffer:</t>
  </si>
  <si>
    <t>Annual Nutrient Budget</t>
  </si>
  <si>
    <t>The total annual phosphorus load to mitigate is:</t>
  </si>
  <si>
    <t>The total annual nitrogen load to mitigate is:</t>
  </si>
  <si>
    <t>0.95 kg TN/year</t>
  </si>
  <si>
    <t>Stage 4 (2)</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</si>
  <si>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</si>
  <si>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</si>
  <si>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</si>
  <si>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</si>
  <si>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</si>
  <si>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</si>
  <si>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</si>
  <si>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</si>
  <si>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Lookups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</si>
  <si>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</si>
  <si>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</si>
  <si>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</si>
  <si>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</si>
  <si>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</si>
  <si>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</si>
  <si>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</si>
  <si>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</si>
  <si>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</si>
  <si>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</si>
  <si>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</si>
  <si>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</si>
  <si>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</si>
  <si>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</si>
  <si>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</si>
  <si>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</si>
  <si>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</si>
  <si>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</si>
  <si>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</si>
  <si>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</si>
  <si>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</si>
  <si>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</si>
  <si>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</si>
  <si>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</si>
  <si>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</si>
  <si>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</si>
  <si>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</si>
  <si>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</si>
  <si>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</si>
  <si>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</si>
  <si>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</si>
  <si>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</si>
  <si>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</si>
  <si>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</si>
  <si>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</si>
  <si>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</si>
  <si>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</si>
  <si>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</si>
  <si>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</si>
  <si>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</si>
  <si>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</si>
  <si>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</si>
  <si>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</si>
  <si>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</si>
  <si>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</si>
  <si>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</si>
  <si>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</si>
  <si>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</si>
  <si>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</si>
  <si>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</si>
  <si>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</si>
  <si>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</si>
  <si>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</si>
  <si>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</si>
  <si>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</si>
  <si>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</si>
  <si>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</si>
  <si>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</si>
  <si>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</si>
  <si>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</si>
  <si>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</si>
  <si>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</si>
  <si>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</si>
  <si>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</si>
  <si>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</si>
  <si>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</si>
  <si>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</si>
  <si>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</si>
  <si>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Sandown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</si>
  <si>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</si>
  <si>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</si>
  <si>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</si>
  <si>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</si>
  <si>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</si>
  <si>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</si>
  <si>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</si>
  <si>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</si>
  <si>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</si>
  <si>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</si>
  <si>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</si>
  <si>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</si>
  <si>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</si>
  <si>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</si>
  <si>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</si>
  <si>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</si>
  <si>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</si>
  <si>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</si>
  <si>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</si>
  <si>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</si>
  <si>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</si>
  <si>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</si>
  <si>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</si>
  <si>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</si>
  <si>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</si>
  <si>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</si>
  <si>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</si>
  <si>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</si>
  <si>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</si>
  <si>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</si>
  <si>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</si>
  <si>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</si>
  <si>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</si>
  <si>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</si>
  <si>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</si>
  <si>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</si>
  <si>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</si>
  <si>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r>
      <rPr>
        <sz val="11"/>
        <color indexed="8"/>
        <rFont val="Arial"/>
      </rPr>
      <t>East Hampshire Rivers|Cereals|FALSE|700to900|FreeDrain</t>
    </r>
  </si>
  <si>
    <r>
      <rPr>
        <sz val="11"/>
        <color indexed="8"/>
        <rFont val="Arial"/>
      </rPr>
      <t>Cereals|700to900</t>
    </r>
  </si>
  <si>
    <r>
      <rPr>
        <sz val="11"/>
        <color indexed="8"/>
        <rFont val="Arial"/>
      </rPr>
      <t>East Hampshire Rivers|Cereals|TRUE|700to900|FreeDrain</t>
    </r>
  </si>
  <si>
    <t>DrainedAr</t>
  </si>
  <si>
    <r>
      <rPr>
        <sz val="11"/>
        <color indexed="8"/>
        <rFont val="Arial"/>
      </rPr>
      <t>East Hampshire Rivers|Cereals|FALSE|700to900|DrainedAr</t>
    </r>
  </si>
  <si>
    <r>
      <rPr>
        <sz val="11"/>
        <color indexed="8"/>
        <rFont val="Arial"/>
      </rPr>
      <t>East Hampshire Rivers|Cereals|TRUE|700to900|DrainedAr</t>
    </r>
  </si>
  <si>
    <t>DrainedArGr</t>
  </si>
  <si>
    <r>
      <rPr>
        <sz val="11"/>
        <color indexed="8"/>
        <rFont val="Arial"/>
      </rPr>
      <t>East Hampshire Rivers|Cereals|FALSE|700to900|DrainedArGr</t>
    </r>
  </si>
  <si>
    <r>
      <rPr>
        <sz val="11"/>
        <color indexed="8"/>
        <rFont val="Arial"/>
      </rPr>
      <t>East Hampshire Rivers|Cereals|TRUE|700to900|DrainedArGr</t>
    </r>
  </si>
  <si>
    <t>900to1200</t>
  </si>
  <si>
    <r>
      <rPr>
        <sz val="11"/>
        <color indexed="8"/>
        <rFont val="Arial"/>
      </rPr>
      <t>East Hampshire Rivers|Cereals|TRUE|900to1200|FreeDrain</t>
    </r>
  </si>
  <si>
    <r>
      <rPr>
        <sz val="11"/>
        <color indexed="8"/>
        <rFont val="Arial"/>
      </rPr>
      <t>Cereals|900to1200</t>
    </r>
  </si>
  <si>
    <t>General</t>
  </si>
  <si>
    <r>
      <rPr>
        <sz val="11"/>
        <color indexed="8"/>
        <rFont val="Arial"/>
      </rPr>
      <t>East Hampshire Rivers|General|FALSE|700to900|FreeDrain</t>
    </r>
  </si>
  <si>
    <r>
      <rPr>
        <sz val="11"/>
        <color indexed="8"/>
        <rFont val="Arial"/>
      </rPr>
      <t>General|700to900</t>
    </r>
  </si>
  <si>
    <r>
      <rPr>
        <sz val="11"/>
        <color indexed="8"/>
        <rFont val="Arial"/>
      </rPr>
      <t>East Hampshire Rivers|General|TRUE|700to900|FreeDrain</t>
    </r>
  </si>
  <si>
    <r>
      <rPr>
        <sz val="11"/>
        <color indexed="8"/>
        <rFont val="Arial"/>
      </rPr>
      <t>East Hampshire Rivers|General|FALSE|700to900|DrainedAr</t>
    </r>
  </si>
  <si>
    <r>
      <rPr>
        <sz val="11"/>
        <color indexed="8"/>
        <rFont val="Arial"/>
      </rPr>
      <t>East Hampshire Rivers|General|TRUE|700to900|DrainedAr</t>
    </r>
  </si>
  <si>
    <r>
      <rPr>
        <sz val="11"/>
        <color indexed="8"/>
        <rFont val="Arial"/>
      </rPr>
      <t>East Hampshire Rivers|General|FALSE|700to900|DrainedArGr</t>
    </r>
  </si>
  <si>
    <r>
      <rPr>
        <sz val="11"/>
        <color indexed="8"/>
        <rFont val="Arial"/>
      </rPr>
      <t>East Hampshire Rivers|General|TRUE|700to900|DrainedArGr</t>
    </r>
  </si>
  <si>
    <r>
      <rPr>
        <sz val="11"/>
        <color indexed="8"/>
        <rFont val="Arial"/>
      </rPr>
      <t>East Hampshire Rivers|General|TRUE|900to1200|FreeDrain</t>
    </r>
  </si>
  <si>
    <r>
      <rPr>
        <sz val="11"/>
        <color indexed="8"/>
        <rFont val="Arial"/>
      </rPr>
      <t>General|900to1200</t>
    </r>
  </si>
  <si>
    <r>
      <rPr>
        <sz val="11"/>
        <color indexed="8"/>
        <rFont val="Arial"/>
      </rPr>
      <t>East Hampshire Rivers|General|TRUE|900to1200|DrainedAr</t>
    </r>
  </si>
  <si>
    <t>Horticulture</t>
  </si>
  <si>
    <r>
      <rPr>
        <sz val="11"/>
        <color indexed="8"/>
        <rFont val="Arial"/>
      </rPr>
      <t>East Hampshire Rivers|Horticulture|FALSE|700to900|FreeDrain</t>
    </r>
  </si>
  <si>
    <r>
      <rPr>
        <sz val="11"/>
        <color indexed="8"/>
        <rFont val="Arial"/>
      </rPr>
      <t>Horticulture|700to900</t>
    </r>
  </si>
  <si>
    <r>
      <rPr>
        <sz val="11"/>
        <color indexed="8"/>
        <rFont val="Arial"/>
      </rPr>
      <t>East Hampshire Rivers|Horticulture|TRUE|700to900|FreeDrain</t>
    </r>
  </si>
  <si>
    <r>
      <rPr>
        <sz val="11"/>
        <color indexed="8"/>
        <rFont val="Arial"/>
      </rPr>
      <t>East Hampshire Rivers|Horticulture|TRUE|700to900|DrainedAr</t>
    </r>
  </si>
  <si>
    <r>
      <rPr>
        <sz val="11"/>
        <color indexed="8"/>
        <rFont val="Arial"/>
      </rPr>
      <t>East Hampshire Rivers|Horticulture|FALSE|700to900|DrainedArGr</t>
    </r>
  </si>
  <si>
    <r>
      <rPr>
        <sz val="11"/>
        <color indexed="8"/>
        <rFont val="Arial"/>
      </rPr>
      <t>East Hampshire Rivers|Horticulture|TRUE|700to900|DrainedArGr</t>
    </r>
  </si>
  <si>
    <r>
      <rPr>
        <sz val="11"/>
        <color indexed="8"/>
        <rFont val="Arial"/>
      </rPr>
      <t>East Hampshire Rivers|Horticulture|TRUE|900to1200|FreeDrain</t>
    </r>
  </si>
  <si>
    <r>
      <rPr>
        <sz val="11"/>
        <color indexed="8"/>
        <rFont val="Arial"/>
      </rPr>
      <t>Horticulture|900to1200</t>
    </r>
  </si>
  <si>
    <t>Pig</t>
  </si>
  <si>
    <r>
      <rPr>
        <sz val="11"/>
        <color indexed="8"/>
        <rFont val="Arial"/>
      </rPr>
      <t>East Hampshire Rivers|Pig|FALSE|700to900|FreeDrain</t>
    </r>
  </si>
  <si>
    <r>
      <rPr>
        <sz val="11"/>
        <color indexed="8"/>
        <rFont val="Arial"/>
      </rPr>
      <t>Pig|700to900</t>
    </r>
  </si>
  <si>
    <r>
      <rPr>
        <sz val="11"/>
        <color indexed="8"/>
        <rFont val="Arial"/>
      </rPr>
      <t>East Hampshire Rivers|Pig|TRUE|700to900|FreeDrain</t>
    </r>
  </si>
  <si>
    <r>
      <rPr>
        <sz val="11"/>
        <color indexed="8"/>
        <rFont val="Arial"/>
      </rPr>
      <t>East Hampshire Rivers|Pig|TRUE|700to900|DrainedAr</t>
    </r>
  </si>
  <si>
    <r>
      <rPr>
        <sz val="11"/>
        <color indexed="8"/>
        <rFont val="Arial"/>
      </rPr>
      <t>East Hampshire Rivers|Pig|FALSE|700to900|DrainedArGr</t>
    </r>
  </si>
  <si>
    <r>
      <rPr>
        <sz val="11"/>
        <color indexed="8"/>
        <rFont val="Arial"/>
      </rPr>
      <t>East Hampshire Rivers|Pig|TRUE|700to900|DrainedArGr</t>
    </r>
  </si>
  <si>
    <t>Poultry</t>
  </si>
  <si>
    <r>
      <rPr>
        <sz val="11"/>
        <color indexed="8"/>
        <rFont val="Arial"/>
      </rPr>
      <t>East Hampshire Rivers|Poultry|FALSE|700to900|FreeDrain</t>
    </r>
  </si>
  <si>
    <r>
      <rPr>
        <sz val="11"/>
        <color indexed="8"/>
        <rFont val="Arial"/>
      </rPr>
      <t>Poultry|700to900</t>
    </r>
  </si>
  <si>
    <r>
      <rPr>
        <sz val="11"/>
        <color indexed="8"/>
        <rFont val="Arial"/>
      </rPr>
      <t>East Hampshire Rivers|Poultry|TRUE|700to900|FreeDrain</t>
    </r>
  </si>
  <si>
    <r>
      <rPr>
        <sz val="11"/>
        <color indexed="8"/>
        <rFont val="Arial"/>
      </rPr>
      <t>East Hampshire Rivers|Poultry|TRUE|700to900|DrainedArGr</t>
    </r>
  </si>
  <si>
    <r>
      <rPr>
        <sz val="11"/>
        <color indexed="8"/>
        <rFont val="Arial"/>
      </rPr>
      <t>East Hampshire Rivers|Poultry|TRUE|900to1200|FreeDrain</t>
    </r>
  </si>
  <si>
    <r>
      <rPr>
        <sz val="11"/>
        <color indexed="8"/>
        <rFont val="Arial"/>
      </rPr>
      <t>Poultry|900to1200</t>
    </r>
  </si>
  <si>
    <t>Dairy</t>
  </si>
  <si>
    <r>
      <rPr>
        <sz val="11"/>
        <color indexed="8"/>
        <rFont val="Arial"/>
      </rPr>
      <t>East Hampshire Rivers|Dairy|TRUE|700to900|FreeDrain</t>
    </r>
  </si>
  <si>
    <r>
      <rPr>
        <sz val="11"/>
        <color indexed="8"/>
        <rFont val="Arial"/>
      </rPr>
      <t>Dairy|700to900</t>
    </r>
  </si>
  <si>
    <r>
      <rPr>
        <sz val="11"/>
        <color indexed="8"/>
        <rFont val="Arial"/>
      </rPr>
      <t>East Hampshire Rivers|Dairy|TRUE|700to900|DrainedArGr</t>
    </r>
  </si>
  <si>
    <r>
      <rPr>
        <sz val="11"/>
        <color indexed="8"/>
        <rFont val="Arial"/>
      </rPr>
      <t>East Hampshire Rivers|Dairy|TRUE|900to1200|FreeDrain</t>
    </r>
  </si>
  <si>
    <r>
      <rPr>
        <sz val="11"/>
        <color indexed="8"/>
        <rFont val="Arial"/>
      </rPr>
      <t>Dairy|900to1200</t>
    </r>
  </si>
  <si>
    <t>Lowland</t>
  </si>
  <si>
    <r>
      <rPr>
        <sz val="11"/>
        <color indexed="8"/>
        <rFont val="Arial"/>
      </rPr>
      <t>East Hampshire Rivers|Lowland|FALSE|700to900|FreeDrain</t>
    </r>
  </si>
  <si>
    <r>
      <rPr>
        <sz val="11"/>
        <color indexed="8"/>
        <rFont val="Arial"/>
      </rPr>
      <t>Lowland|700to900</t>
    </r>
  </si>
  <si>
    <r>
      <rPr>
        <sz val="11"/>
        <color indexed="8"/>
        <rFont val="Arial"/>
      </rPr>
      <t>East Hampshire Rivers|Lowland|TRUE|700to900|FreeDrain</t>
    </r>
  </si>
  <si>
    <r>
      <rPr>
        <sz val="11"/>
        <color indexed="8"/>
        <rFont val="Arial"/>
      </rPr>
      <t>East Hampshire Rivers|Lowland|FALSE|700to900|DrainedAr</t>
    </r>
  </si>
  <si>
    <r>
      <rPr>
        <sz val="11"/>
        <color indexed="8"/>
        <rFont val="Arial"/>
      </rPr>
      <t>East Hampshire Rivers|Lowland|TRUE|700to900|DrainedAr</t>
    </r>
  </si>
  <si>
    <r>
      <rPr>
        <sz val="11"/>
        <color indexed="8"/>
        <rFont val="Arial"/>
      </rPr>
      <t>East Hampshire Rivers|Lowland|FALSE|700to900|DrainedArGr</t>
    </r>
  </si>
  <si>
    <r>
      <rPr>
        <sz val="11"/>
        <color indexed="8"/>
        <rFont val="Arial"/>
      </rPr>
      <t>East Hampshire Rivers|Lowland|TRUE|700to900|DrainedArGr</t>
    </r>
  </si>
  <si>
    <r>
      <rPr>
        <sz val="11"/>
        <color indexed="8"/>
        <rFont val="Arial"/>
      </rPr>
      <t>East Hampshire Rivers|Lowland|TRUE|900to1200|FreeDrain</t>
    </r>
  </si>
  <si>
    <r>
      <rPr>
        <sz val="11"/>
        <color indexed="8"/>
        <rFont val="Arial"/>
      </rPr>
      <t>Lowland|900to1200</t>
    </r>
  </si>
  <si>
    <r>
      <rPr>
        <sz val="11"/>
        <color indexed="8"/>
        <rFont val="Arial"/>
      </rPr>
      <t>East Hampshire Rivers|Lowland|TRUE|900to1200|DrainedAr</t>
    </r>
  </si>
  <si>
    <t>Mixed</t>
  </si>
  <si>
    <r>
      <rPr>
        <sz val="11"/>
        <color indexed="8"/>
        <rFont val="Arial"/>
      </rPr>
      <t>East Hampshire Rivers|Mixed|TRUE|700to900|FreeDrain</t>
    </r>
  </si>
  <si>
    <r>
      <rPr>
        <sz val="11"/>
        <color indexed="8"/>
        <rFont val="Arial"/>
      </rPr>
      <t>Mixed|700to900</t>
    </r>
  </si>
  <si>
    <r>
      <rPr>
        <sz val="11"/>
        <color indexed="8"/>
        <rFont val="Arial"/>
      </rPr>
      <t>East Hampshire Rivers|Mixed|TRUE|700to900|DrainedAr</t>
    </r>
  </si>
  <si>
    <r>
      <rPr>
        <sz val="11"/>
        <color indexed="8"/>
        <rFont val="Arial"/>
      </rPr>
      <t>East Hampshire Rivers|Mixed|TRUE|700to900|DrainedArGr</t>
    </r>
  </si>
  <si>
    <r>
      <rPr>
        <sz val="11"/>
        <color indexed="8"/>
        <rFont val="Arial"/>
      </rPr>
      <t>East Hampshire Rivers|Mixed|TRUE|900to1200|FreeDrain</t>
    </r>
  </si>
  <si>
    <r>
      <rPr>
        <sz val="11"/>
        <color indexed="8"/>
        <rFont val="Arial"/>
      </rPr>
      <t>Mixed|900to1200</t>
    </r>
  </si>
  <si>
    <t>Isle of Wight Rivers</t>
  </si>
  <si>
    <r>
      <rPr>
        <sz val="11"/>
        <color indexed="8"/>
        <rFont val="Arial"/>
      </rPr>
      <t>Isle of Wight Rivers|Cereals|FALSE|700to900|FreeDrain</t>
    </r>
  </si>
  <si>
    <r>
      <rPr>
        <sz val="11"/>
        <color indexed="8"/>
        <rFont val="Arial"/>
      </rPr>
      <t>Isle of Wight Rivers|Cereals|TRUE|700to900|FreeDrain</t>
    </r>
  </si>
  <si>
    <r>
      <rPr>
        <sz val="11"/>
        <color indexed="8"/>
        <rFont val="Arial"/>
      </rPr>
      <t>Isle of Wight Rivers|Cereals|FALSE|700to900|DrainedAr</t>
    </r>
  </si>
  <si>
    <r>
      <rPr>
        <sz val="11"/>
        <color indexed="8"/>
        <rFont val="Arial"/>
      </rPr>
      <t>Isle of Wight Rivers|Cereals|TRUE|700to900|DrainedAr</t>
    </r>
  </si>
  <si>
    <r>
      <rPr>
        <sz val="11"/>
        <color indexed="8"/>
        <rFont val="Arial"/>
      </rPr>
      <t>Isle of Wight Rivers|Cereals|FALSE|700to900|DrainedArGr</t>
    </r>
  </si>
  <si>
    <r>
      <rPr>
        <sz val="11"/>
        <color indexed="8"/>
        <rFont val="Arial"/>
      </rPr>
      <t>Isle of Wight Rivers|Cereals|TRUE|700to900|DrainedArGr</t>
    </r>
  </si>
  <si>
    <r>
      <rPr>
        <sz val="11"/>
        <color indexed="8"/>
        <rFont val="Arial"/>
      </rPr>
      <t>Isle of Wight Rivers|Cereals|TRUE|900to1200|FreeDrain</t>
    </r>
  </si>
  <si>
    <r>
      <rPr>
        <sz val="11"/>
        <color indexed="8"/>
        <rFont val="Arial"/>
      </rPr>
      <t>Isle of Wight Rivers|Cereals|TRUE|900to1200|DrainedArGr</t>
    </r>
  </si>
  <si>
    <r>
      <rPr>
        <sz val="11"/>
        <color indexed="8"/>
        <rFont val="Arial"/>
      </rPr>
      <t>Isle of Wight Rivers|General|FALSE|700to900|FreeDrain</t>
    </r>
  </si>
  <si>
    <r>
      <rPr>
        <sz val="11"/>
        <color indexed="8"/>
        <rFont val="Arial"/>
      </rPr>
      <t>Isle of Wight Rivers|General|TRUE|700to900|FreeDrain</t>
    </r>
  </si>
  <si>
    <r>
      <rPr>
        <sz val="11"/>
        <color indexed="8"/>
        <rFont val="Arial"/>
      </rPr>
      <t>Isle of Wight Rivers|General|FALSE|700to900|DrainedAr</t>
    </r>
  </si>
  <si>
    <r>
      <rPr>
        <sz val="11"/>
        <color indexed="8"/>
        <rFont val="Arial"/>
      </rPr>
      <t>Isle of Wight Rivers|General|TRUE|700to900|DrainedAr</t>
    </r>
  </si>
  <si>
    <r>
      <rPr>
        <sz val="11"/>
        <color indexed="8"/>
        <rFont val="Arial"/>
      </rPr>
      <t>Isle of Wight Rivers|General|FALSE|700to900|DrainedArGr</t>
    </r>
  </si>
  <si>
    <r>
      <rPr>
        <sz val="11"/>
        <color indexed="8"/>
        <rFont val="Arial"/>
      </rPr>
      <t>Isle of Wight Rivers|General|TRUE|700to900|DrainedArGr</t>
    </r>
  </si>
  <si>
    <r>
      <rPr>
        <sz val="11"/>
        <color indexed="8"/>
        <rFont val="Arial"/>
      </rPr>
      <t>Isle of Wight Rivers|General|TRUE|900to1200|FreeDrain</t>
    </r>
  </si>
  <si>
    <r>
      <rPr>
        <sz val="11"/>
        <color indexed="8"/>
        <rFont val="Arial"/>
      </rPr>
      <t>Isle of Wight Rivers|General|TRUE|900to1200|DrainedArGr</t>
    </r>
  </si>
  <si>
    <t>Over1500</t>
  </si>
  <si>
    <r>
      <rPr>
        <sz val="11"/>
        <color indexed="8"/>
        <rFont val="Arial"/>
      </rPr>
      <t>Isle of Wight Rivers|General|FALSE|Over1500|DrainedAr</t>
    </r>
  </si>
  <si>
    <r>
      <rPr>
        <sz val="11"/>
        <color indexed="8"/>
        <rFont val="Arial"/>
      </rPr>
      <t>General|Over1500</t>
    </r>
  </si>
  <si>
    <r>
      <rPr>
        <sz val="11"/>
        <color indexed="8"/>
        <rFont val="Arial"/>
      </rPr>
      <t>Isle of Wight Rivers|General|TRUE|Over1500|DrainedArGr</t>
    </r>
  </si>
  <si>
    <r>
      <rPr>
        <sz val="11"/>
        <color indexed="8"/>
        <rFont val="Arial"/>
      </rPr>
      <t>Isle of Wight Rivers|Horticulture|FALSE|700to900|FreeDrain</t>
    </r>
  </si>
  <si>
    <r>
      <rPr>
        <sz val="11"/>
        <color indexed="8"/>
        <rFont val="Arial"/>
      </rPr>
      <t>Isle of Wight Rivers|Horticulture|TRUE|700to900|FreeDrain</t>
    </r>
  </si>
  <si>
    <r>
      <rPr>
        <sz val="11"/>
        <color indexed="8"/>
        <rFont val="Arial"/>
      </rPr>
      <t>Isle of Wight Rivers|Horticulture|FALSE|700to900|DrainedAr</t>
    </r>
  </si>
  <si>
    <r>
      <rPr>
        <sz val="11"/>
        <color indexed="8"/>
        <rFont val="Arial"/>
      </rPr>
      <t>Isle of Wight Rivers|Horticulture|TRUE|700to900|DrainedAr</t>
    </r>
  </si>
  <si>
    <r>
      <rPr>
        <sz val="11"/>
        <color indexed="8"/>
        <rFont val="Arial"/>
      </rPr>
      <t>Isle of Wight Rivers|Horticulture|FALSE|700to900|DrainedArGr</t>
    </r>
  </si>
  <si>
    <r>
      <rPr>
        <sz val="11"/>
        <color indexed="8"/>
        <rFont val="Arial"/>
      </rPr>
      <t>Isle of Wight Rivers|Horticulture|TRUE|900to1200|FreeDrain</t>
    </r>
  </si>
  <si>
    <r>
      <rPr>
        <sz val="11"/>
        <color indexed="8"/>
        <rFont val="Arial"/>
      </rPr>
      <t>Isle of Wight Rivers|Pig|TRUE|700to900|FreeDrain</t>
    </r>
  </si>
  <si>
    <r>
      <rPr>
        <sz val="11"/>
        <color indexed="8"/>
        <rFont val="Arial"/>
      </rPr>
      <t>Isle of Wight Rivers|Pig|TRUE|700to900|DrainedArGr</t>
    </r>
  </si>
  <si>
    <r>
      <rPr>
        <sz val="11"/>
        <color indexed="8"/>
        <rFont val="Arial"/>
      </rPr>
      <t>Isle of Wight Rivers|Poultry|FALSE|700to900|FreeDrain</t>
    </r>
  </si>
  <si>
    <r>
      <rPr>
        <sz val="11"/>
        <color indexed="8"/>
        <rFont val="Arial"/>
      </rPr>
      <t>Isle of Wight Rivers|Poultry|TRUE|700to900|FreeDrain</t>
    </r>
  </si>
  <si>
    <r>
      <rPr>
        <sz val="11"/>
        <color indexed="8"/>
        <rFont val="Arial"/>
      </rPr>
      <t>Isle of Wight Rivers|Poultry|TRUE|700to900|DrainedAr</t>
    </r>
  </si>
  <si>
    <r>
      <rPr>
        <sz val="11"/>
        <color indexed="8"/>
        <rFont val="Arial"/>
      </rPr>
      <t>Isle of Wight Rivers|Poultry|FALSE|700to900|DrainedArGr</t>
    </r>
  </si>
  <si>
    <r>
      <rPr>
        <sz val="11"/>
        <color indexed="8"/>
        <rFont val="Arial"/>
      </rPr>
      <t>Isle of Wight Rivers|Poultry|TRUE|700to900|DrainedArGr</t>
    </r>
  </si>
  <si>
    <r>
      <rPr>
        <sz val="11"/>
        <color indexed="8"/>
        <rFont val="Arial"/>
      </rPr>
      <t>Isle of Wight Rivers|Dairy|FALSE|700to900|FreeDrain</t>
    </r>
  </si>
  <si>
    <r>
      <rPr>
        <sz val="11"/>
        <color indexed="8"/>
        <rFont val="Arial"/>
      </rPr>
      <t>Isle of Wight Rivers|Dairy|TRUE|700to900|FreeDrain</t>
    </r>
  </si>
  <si>
    <r>
      <rPr>
        <sz val="11"/>
        <color indexed="8"/>
        <rFont val="Arial"/>
      </rPr>
      <t>Isle of Wight Rivers|Dairy|FALSE|700to900|DrainedAr</t>
    </r>
  </si>
  <si>
    <r>
      <rPr>
        <sz val="11"/>
        <color indexed="8"/>
        <rFont val="Arial"/>
      </rPr>
      <t>Isle of Wight Rivers|Dairy|FALSE|700to900|DrainedArGr</t>
    </r>
  </si>
  <si>
    <r>
      <rPr>
        <sz val="11"/>
        <color indexed="8"/>
        <rFont val="Arial"/>
      </rPr>
      <t>Isle of Wight Rivers|Dairy|TRUE|700to900|DrainedArGr</t>
    </r>
  </si>
  <si>
    <r>
      <rPr>
        <sz val="11"/>
        <color indexed="8"/>
        <rFont val="Arial"/>
      </rPr>
      <t>Isle of Wight Rivers|Dairy|TRUE|Over1500|DrainedArGr</t>
    </r>
  </si>
  <si>
    <r>
      <rPr>
        <sz val="11"/>
        <color indexed="8"/>
        <rFont val="Arial"/>
      </rPr>
      <t>Dairy|Over1500</t>
    </r>
  </si>
  <si>
    <r>
      <rPr>
        <sz val="11"/>
        <color indexed="8"/>
        <rFont val="Arial"/>
      </rPr>
      <t>Isle of Wight Rivers|Lowland|FALSE|700to900|FreeDrain</t>
    </r>
  </si>
  <si>
    <r>
      <rPr>
        <sz val="11"/>
        <color indexed="8"/>
        <rFont val="Arial"/>
      </rPr>
      <t>Isle of Wight Rivers|Lowland|TRUE|700to900|FreeDrain</t>
    </r>
  </si>
  <si>
    <r>
      <rPr>
        <sz val="11"/>
        <color indexed="8"/>
        <rFont val="Arial"/>
      </rPr>
      <t>Isle of Wight Rivers|Lowland|FALSE|700to900|DrainedAr</t>
    </r>
  </si>
  <si>
    <r>
      <rPr>
        <sz val="11"/>
        <color indexed="8"/>
        <rFont val="Arial"/>
      </rPr>
      <t>Isle of Wight Rivers|Lowland|TRUE|700to900|DrainedAr</t>
    </r>
  </si>
  <si>
    <r>
      <rPr>
        <sz val="11"/>
        <color indexed="8"/>
        <rFont val="Arial"/>
      </rPr>
      <t>Isle of Wight Rivers|Lowland|FALSE|700to900|DrainedArGr</t>
    </r>
  </si>
  <si>
    <r>
      <rPr>
        <sz val="11"/>
        <color indexed="8"/>
        <rFont val="Arial"/>
      </rPr>
      <t>Isle of Wight Rivers|Lowland|TRUE|700to900|DrainedArGr</t>
    </r>
  </si>
  <si>
    <r>
      <rPr>
        <sz val="11"/>
        <color indexed="8"/>
        <rFont val="Arial"/>
      </rPr>
      <t>Isle of Wight Rivers|Lowland|TRUE|900to1200|FreeDrain</t>
    </r>
  </si>
  <si>
    <r>
      <rPr>
        <sz val="11"/>
        <color indexed="8"/>
        <rFont val="Arial"/>
      </rPr>
      <t>Isle of Wight Rivers|Lowland|TRUE|900to1200|DrainedArGr</t>
    </r>
  </si>
  <si>
    <r>
      <rPr>
        <sz val="11"/>
        <color indexed="8"/>
        <rFont val="Arial"/>
      </rPr>
      <t>Isle of Wight Rivers|Lowland|FALSE|Over1500|FreeDrain</t>
    </r>
  </si>
  <si>
    <r>
      <rPr>
        <sz val="11"/>
        <color indexed="8"/>
        <rFont val="Arial"/>
      </rPr>
      <t>Lowland|Over1500</t>
    </r>
  </si>
  <si>
    <r>
      <rPr>
        <sz val="11"/>
        <color indexed="8"/>
        <rFont val="Arial"/>
      </rPr>
      <t>Isle of Wight Rivers|Lowland|TRUE|Over1500|FreeDrain</t>
    </r>
  </si>
  <si>
    <r>
      <rPr>
        <sz val="11"/>
        <color indexed="8"/>
        <rFont val="Arial"/>
      </rPr>
      <t>Isle of Wight Rivers|Mixed|FALSE|700to900|FreeDrain</t>
    </r>
  </si>
  <si>
    <r>
      <rPr>
        <sz val="11"/>
        <color indexed="8"/>
        <rFont val="Arial"/>
      </rPr>
      <t>Isle of Wight Rivers|Mixed|TRUE|700to900|FreeDrain</t>
    </r>
  </si>
  <si>
    <r>
      <rPr>
        <sz val="11"/>
        <color indexed="8"/>
        <rFont val="Arial"/>
      </rPr>
      <t>Isle of Wight Rivers|Mixed|FALSE|700to900|DrainedAr</t>
    </r>
  </si>
  <si>
    <r>
      <rPr>
        <sz val="11"/>
        <color indexed="8"/>
        <rFont val="Arial"/>
      </rPr>
      <t>Isle of Wight Rivers|Mixed|TRUE|700to900|DrainedAr</t>
    </r>
  </si>
  <si>
    <r>
      <rPr>
        <sz val="11"/>
        <color indexed="8"/>
        <rFont val="Arial"/>
      </rPr>
      <t>Isle of Wight Rivers|Mixed|FALSE|700to900|DrainedArGr</t>
    </r>
  </si>
  <si>
    <r>
      <rPr>
        <sz val="11"/>
        <color indexed="8"/>
        <rFont val="Arial"/>
      </rPr>
      <t>Isle of Wight Rivers|Mixed|TRUE|700to900|DrainedArGr</t>
    </r>
  </si>
  <si>
    <t>Lower Test and Southampton Streams</t>
  </si>
  <si>
    <r>
      <rPr>
        <sz val="11"/>
        <color indexed="8"/>
        <rFont val="Arial"/>
      </rPr>
      <t>Lower Test and Southampton Streams|Cereals|TRUE|700to900|FreeDrain</t>
    </r>
  </si>
  <si>
    <r>
      <rPr>
        <sz val="11"/>
        <color indexed="8"/>
        <rFont val="Arial"/>
      </rPr>
      <t>Lower Test and Southampton Streams|Cereals|TRUE|700to900|DrainedAr</t>
    </r>
  </si>
  <si>
    <r>
      <rPr>
        <sz val="11"/>
        <color indexed="8"/>
        <rFont val="Arial"/>
      </rPr>
      <t>Lower Test and Southampton Streams|Cereals|TRUE|700to900|DrainedArGr</t>
    </r>
  </si>
  <si>
    <r>
      <rPr>
        <sz val="11"/>
        <color indexed="8"/>
        <rFont val="Arial"/>
      </rPr>
      <t>Lower Test and Southampton Streams|Cereals|TRUE|900to1200|DrainedAr</t>
    </r>
  </si>
  <si>
    <r>
      <rPr>
        <sz val="11"/>
        <color indexed="8"/>
        <rFont val="Arial"/>
      </rPr>
      <t>Lower Test and Southampton Streams|General|TRUE|700to900|FreeDrain</t>
    </r>
  </si>
  <si>
    <r>
      <rPr>
        <sz val="11"/>
        <color indexed="8"/>
        <rFont val="Arial"/>
      </rPr>
      <t>Lower Test and Southampton Streams|General|TRUE|700to900|DrainedAr</t>
    </r>
  </si>
  <si>
    <r>
      <rPr>
        <sz val="11"/>
        <color indexed="8"/>
        <rFont val="Arial"/>
      </rPr>
      <t>Lower Test and Southampton Streams|General|TRUE|700to900|DrainedArGr</t>
    </r>
  </si>
  <si>
    <r>
      <rPr>
        <sz val="11"/>
        <color indexed="8"/>
        <rFont val="Arial"/>
      </rPr>
      <t>Lower Test and Southampton Streams|General|TRUE|900to1200|DrainedAr</t>
    </r>
  </si>
  <si>
    <r>
      <rPr>
        <sz val="11"/>
        <color indexed="8"/>
        <rFont val="Arial"/>
      </rPr>
      <t>Lower Test and Southampton Streams|General|TRUE|900to1200|DrainedArGr</t>
    </r>
  </si>
  <si>
    <r>
      <rPr>
        <sz val="11"/>
        <color indexed="8"/>
        <rFont val="Arial"/>
      </rPr>
      <t>Lower Test and Southampton Streams|Horticulture|TRUE|700to900|FreeDrain</t>
    </r>
  </si>
  <si>
    <r>
      <rPr>
        <sz val="11"/>
        <color indexed="8"/>
        <rFont val="Arial"/>
      </rPr>
      <t>Lower Test and Southampton Streams|Horticulture|TRUE|700to900|DrainedAr</t>
    </r>
  </si>
  <si>
    <r>
      <rPr>
        <sz val="11"/>
        <color indexed="8"/>
        <rFont val="Arial"/>
      </rPr>
      <t>Lower Test and Southampton Streams|Horticulture|TRUE|700to900|DrainedArGr</t>
    </r>
  </si>
  <si>
    <r>
      <rPr>
        <sz val="11"/>
        <color indexed="8"/>
        <rFont val="Arial"/>
      </rPr>
      <t>Lower Test and Southampton Streams|Horticulture|TRUE|900to1200|DrainedAr</t>
    </r>
  </si>
  <si>
    <r>
      <rPr>
        <sz val="11"/>
        <color indexed="8"/>
        <rFont val="Arial"/>
      </rPr>
      <t>Lower Test and Southampton Streams|Horticulture|TRUE|900to1200|DrainedArGr</t>
    </r>
  </si>
  <si>
    <r>
      <rPr>
        <sz val="11"/>
        <color indexed="8"/>
        <rFont val="Arial"/>
      </rPr>
      <t>Lower Test and Southampton Streams|Pig|TRUE|700to900|FreeDrain</t>
    </r>
  </si>
  <si>
    <r>
      <rPr>
        <sz val="11"/>
        <color indexed="8"/>
        <rFont val="Arial"/>
      </rPr>
      <t>Lower Test and Southampton Streams|Pig|TRUE|700to900|DrainedArGr</t>
    </r>
  </si>
  <si>
    <r>
      <rPr>
        <sz val="11"/>
        <color indexed="8"/>
        <rFont val="Arial"/>
      </rPr>
      <t>Lower Test and Southampton Streams|Pig|TRUE|900to1200|DrainedArGr</t>
    </r>
  </si>
  <si>
    <r>
      <rPr>
        <sz val="11"/>
        <color indexed="8"/>
        <rFont val="Arial"/>
      </rPr>
      <t>Pig|900to1200</t>
    </r>
  </si>
  <si>
    <r>
      <rPr>
        <sz val="11"/>
        <color indexed="8"/>
        <rFont val="Arial"/>
      </rPr>
      <t>Lower Test and Southampton Streams|Poultry|TRUE|700to900|FreeDrain</t>
    </r>
  </si>
  <si>
    <r>
      <rPr>
        <sz val="11"/>
        <color indexed="8"/>
        <rFont val="Arial"/>
      </rPr>
      <t>Lower Test and Southampton Streams|Poultry|TRUE|700to900|DrainedArGr</t>
    </r>
  </si>
  <si>
    <r>
      <rPr>
        <sz val="11"/>
        <color indexed="8"/>
        <rFont val="Arial"/>
      </rPr>
      <t>Lower Test and Southampton Streams|Poultry|TRUE|900to1200|DrainedAr</t>
    </r>
  </si>
  <si>
    <r>
      <rPr>
        <sz val="11"/>
        <color indexed="8"/>
        <rFont val="Arial"/>
      </rPr>
      <t>Lower Test and Southampton Streams|Poultry|TRUE|900to1200|DrainedArGr</t>
    </r>
  </si>
  <si>
    <r>
      <rPr>
        <sz val="11"/>
        <color indexed="8"/>
        <rFont val="Arial"/>
      </rPr>
      <t>Lower Test and Southampton Streams|Dairy|TRUE|700to900|FreeDrain</t>
    </r>
  </si>
  <si>
    <r>
      <rPr>
        <sz val="11"/>
        <color indexed="8"/>
        <rFont val="Arial"/>
      </rPr>
      <t>Lower Test and Southampton Streams|Dairy|TRUE|700to900|DrainedArGr</t>
    </r>
  </si>
  <si>
    <r>
      <rPr>
        <sz val="11"/>
        <color indexed="8"/>
        <rFont val="Arial"/>
      </rPr>
      <t>Lower Test and Southampton Streams|Lowland|TRUE|700to900|FreeDrain</t>
    </r>
  </si>
  <si>
    <r>
      <rPr>
        <sz val="11"/>
        <color indexed="8"/>
        <rFont val="Arial"/>
      </rPr>
      <t>Lower Test and Southampton Streams|Lowland|FALSE|700to900|DrainedAr</t>
    </r>
  </si>
  <si>
    <r>
      <rPr>
        <sz val="11"/>
        <color indexed="8"/>
        <rFont val="Arial"/>
      </rPr>
      <t>Lower Test and Southampton Streams|Lowland|TRUE|700to900|DrainedAr</t>
    </r>
  </si>
  <si>
    <r>
      <rPr>
        <sz val="11"/>
        <color indexed="8"/>
        <rFont val="Arial"/>
      </rPr>
      <t>Lower Test and Southampton Streams|Lowland|FALSE|700to900|DrainedArGr</t>
    </r>
  </si>
  <si>
    <r>
      <rPr>
        <sz val="11"/>
        <color indexed="8"/>
        <rFont val="Arial"/>
      </rPr>
      <t>Lower Test and Southampton Streams|Lowland|TRUE|700to900|DrainedArGr</t>
    </r>
  </si>
  <si>
    <r>
      <rPr>
        <sz val="11"/>
        <color indexed="8"/>
        <rFont val="Arial"/>
      </rPr>
      <t>Lower Test and Southampton Streams|Lowland|TRUE|900to1200|DrainedAr</t>
    </r>
  </si>
  <si>
    <r>
      <rPr>
        <sz val="11"/>
        <color indexed="8"/>
        <rFont val="Arial"/>
      </rPr>
      <t>Lower Test and Southampton Streams|Lowland|TRUE|900to1200|DrainedArGr</t>
    </r>
  </si>
  <si>
    <r>
      <rPr>
        <sz val="11"/>
        <color indexed="8"/>
        <rFont val="Arial"/>
      </rPr>
      <t>Lower Test and Southampton Streams|Mixed|TRUE|700to900|FreeDrain</t>
    </r>
  </si>
  <si>
    <r>
      <rPr>
        <sz val="11"/>
        <color indexed="8"/>
        <rFont val="Arial"/>
      </rPr>
      <t>Lower Test and Southampton Streams|Mixed|TRUE|700to900|DrainedArGr</t>
    </r>
  </si>
  <si>
    <r>
      <rPr>
        <sz val="11"/>
        <color indexed="8"/>
        <rFont val="Arial"/>
      </rPr>
      <t>Lower Test and Southampton Streams|Mixed|TRUE|900to1200|DrainedAr</t>
    </r>
  </si>
  <si>
    <r>
      <rPr>
        <sz val="11"/>
        <color indexed="8"/>
        <rFont val="Arial"/>
      </rPr>
      <t>Lower Test and Southampton Streams|Mixed|TRUE|900to1200|DrainedArGr</t>
    </r>
  </si>
  <si>
    <t>New Forest - Bartley Water</t>
  </si>
  <si>
    <r>
      <rPr>
        <sz val="11"/>
        <color indexed="8"/>
        <rFont val="Arial"/>
      </rPr>
      <t>New Forest - Bartley Water|General|FALSE|700to900|DrainedArGr</t>
    </r>
  </si>
  <si>
    <r>
      <rPr>
        <sz val="11"/>
        <color indexed="8"/>
        <rFont val="Arial"/>
      </rPr>
      <t>New Forest - Bartley Water|General|TRUE|700to900|DrainedArGr</t>
    </r>
  </si>
  <si>
    <r>
      <rPr>
        <sz val="11"/>
        <color indexed="8"/>
        <rFont val="Arial"/>
      </rPr>
      <t>New Forest - Bartley Water|Lowland|FALSE|700to900|DrainedAr</t>
    </r>
  </si>
  <si>
    <r>
      <rPr>
        <sz val="11"/>
        <color indexed="8"/>
        <rFont val="Arial"/>
      </rPr>
      <t>New Forest - Bartley Water|Lowland|FALSE|700to900|DrainedArGr</t>
    </r>
  </si>
  <si>
    <r>
      <rPr>
        <sz val="11"/>
        <color indexed="8"/>
        <rFont val="Arial"/>
      </rPr>
      <t>New Forest - Bartley Water|Lowland|TRUE|700to900|DrainedArGr</t>
    </r>
  </si>
  <si>
    <r>
      <rPr>
        <sz val="11"/>
        <color indexed="8"/>
        <rFont val="Arial"/>
      </rPr>
      <t>New Forest - Bartley Water|Lowland|FALSE|900to1200|DrainedArGr</t>
    </r>
  </si>
  <si>
    <r>
      <rPr>
        <sz val="11"/>
        <color indexed="8"/>
        <rFont val="Arial"/>
      </rPr>
      <t>New Forest - Bartley Water|Lowland|TRUE|900to1200|DrainedArGr</t>
    </r>
  </si>
  <si>
    <r>
      <rPr>
        <sz val="11"/>
        <color indexed="8"/>
        <rFont val="Arial"/>
      </rPr>
      <t>New Forest - Bartley Water|Mixed|FALSE|700to900|DrainedAr</t>
    </r>
  </si>
  <si>
    <r>
      <rPr>
        <sz val="11"/>
        <color indexed="8"/>
        <rFont val="Arial"/>
      </rPr>
      <t>New Forest - Bartley Water|Mixed|FALSE|700to900|DrainedArGr</t>
    </r>
  </si>
  <si>
    <r>
      <rPr>
        <sz val="11"/>
        <color indexed="8"/>
        <rFont val="Arial"/>
      </rPr>
      <t>New Forest - Bartley Water|Mixed|TRUE|900to1200|DrainedArGr</t>
    </r>
  </si>
  <si>
    <t>New Forest - Hatchet Sowley</t>
  </si>
  <si>
    <r>
      <rPr>
        <sz val="11"/>
        <color indexed="8"/>
        <rFont val="Arial"/>
      </rPr>
      <t>New Forest - Hatchet Sowley|General|FALSE|700to900|FreeDrain</t>
    </r>
  </si>
  <si>
    <r>
      <rPr>
        <sz val="11"/>
        <color indexed="8"/>
        <rFont val="Arial"/>
      </rPr>
      <t>New Forest - Hatchet Sowley|General|TRUE|700to900|FreeDrain</t>
    </r>
  </si>
  <si>
    <r>
      <rPr>
        <sz val="11"/>
        <color indexed="8"/>
        <rFont val="Arial"/>
      </rPr>
      <t>New Forest - Hatchet Sowley|General|FALSE|700to900|DrainedAr</t>
    </r>
  </si>
  <si>
    <r>
      <rPr>
        <sz val="11"/>
        <color indexed="8"/>
        <rFont val="Arial"/>
      </rPr>
      <t>New Forest - Hatchet Sowley|General|FALSE|700to900|DrainedArGr</t>
    </r>
  </si>
  <si>
    <r>
      <rPr>
        <sz val="11"/>
        <color indexed="8"/>
        <rFont val="Arial"/>
      </rPr>
      <t>New Forest - Hatchet Sowley|Lowland|FALSE|700to900|FreeDrain</t>
    </r>
  </si>
  <si>
    <r>
      <rPr>
        <sz val="11"/>
        <color indexed="8"/>
        <rFont val="Arial"/>
      </rPr>
      <t>New Forest - Hatchet Sowley|Lowland|TRUE|700to900|FreeDrain</t>
    </r>
  </si>
  <si>
    <r>
      <rPr>
        <sz val="11"/>
        <color indexed="8"/>
        <rFont val="Arial"/>
      </rPr>
      <t>New Forest - Hatchet Sowley|Lowland|FALSE|700to900|DrainedAr</t>
    </r>
  </si>
  <si>
    <r>
      <rPr>
        <sz val="11"/>
        <color indexed="8"/>
        <rFont val="Arial"/>
      </rPr>
      <t>New Forest - Hatchet Sowley|Lowland|TRUE|700to900|DrainedAr</t>
    </r>
  </si>
  <si>
    <r>
      <rPr>
        <sz val="11"/>
        <color indexed="8"/>
        <rFont val="Arial"/>
      </rPr>
      <t>New Forest - Hatchet Sowley|Lowland|FALSE|700to900|DrainedArGr</t>
    </r>
  </si>
  <si>
    <t>New Forest - Lymington and Beaulieu</t>
  </si>
  <si>
    <r>
      <rPr>
        <sz val="11"/>
        <color indexed="8"/>
        <rFont val="Arial"/>
      </rPr>
      <t>New Forest - Lymington and Beaulieu|Cereals|FALSE|700to900|FreeDrain</t>
    </r>
  </si>
  <si>
    <r>
      <rPr>
        <sz val="11"/>
        <color indexed="8"/>
        <rFont val="Arial"/>
      </rPr>
      <t>New Forest - Lymington and Beaulieu|Cereals|TRUE|700to900|FreeDrain</t>
    </r>
  </si>
  <si>
    <r>
      <rPr>
        <sz val="11"/>
        <color indexed="8"/>
        <rFont val="Arial"/>
      </rPr>
      <t>New Forest - Lymington and Beaulieu|Cereals|FALSE|700to900|DrainedAr</t>
    </r>
  </si>
  <si>
    <r>
      <rPr>
        <sz val="11"/>
        <color indexed="8"/>
        <rFont val="Arial"/>
      </rPr>
      <t>New Forest - Lymington and Beaulieu|Cereals|TRUE|700to900|DrainedAr</t>
    </r>
  </si>
  <si>
    <r>
      <rPr>
        <sz val="11"/>
        <color indexed="8"/>
        <rFont val="Arial"/>
      </rPr>
      <t>New Forest - Lymington and Beaulieu|General|FALSE|700to900|FreeDrain</t>
    </r>
  </si>
  <si>
    <r>
      <rPr>
        <sz val="11"/>
        <color indexed="8"/>
        <rFont val="Arial"/>
      </rPr>
      <t>New Forest - Lymington and Beaulieu|General|TRUE|700to900|FreeDrain</t>
    </r>
  </si>
  <si>
    <r>
      <rPr>
        <sz val="11"/>
        <color indexed="8"/>
        <rFont val="Arial"/>
      </rPr>
      <t>New Forest - Lymington and Beaulieu|General|FALSE|700to900|DrainedAr</t>
    </r>
  </si>
  <si>
    <r>
      <rPr>
        <sz val="11"/>
        <color indexed="8"/>
        <rFont val="Arial"/>
      </rPr>
      <t>New Forest - Lymington and Beaulieu|General|TRUE|700to900|DrainedAr</t>
    </r>
  </si>
  <si>
    <r>
      <rPr>
        <sz val="11"/>
        <color indexed="8"/>
        <rFont val="Arial"/>
      </rPr>
      <t>New Forest - Lymington and Beaulieu|General|FALSE|700to900|DrainedArGr</t>
    </r>
  </si>
  <si>
    <r>
      <rPr>
        <sz val="11"/>
        <color indexed="8"/>
        <rFont val="Arial"/>
      </rPr>
      <t>New Forest - Lymington and Beaulieu|Horticulture|TRUE|700to900|DrainedAr</t>
    </r>
  </si>
  <si>
    <r>
      <rPr>
        <sz val="11"/>
        <color indexed="8"/>
        <rFont val="Arial"/>
      </rPr>
      <t>New Forest - Lymington and Beaulieu|Horticulture|FALSE|700to900|DrainedArGr</t>
    </r>
  </si>
  <si>
    <r>
      <rPr>
        <sz val="11"/>
        <color indexed="8"/>
        <rFont val="Arial"/>
      </rPr>
      <t>New Forest - Lymington and Beaulieu|Poultry|FALSE|700to900|FreeDrain</t>
    </r>
  </si>
  <si>
    <r>
      <rPr>
        <sz val="11"/>
        <color indexed="8"/>
        <rFont val="Arial"/>
      </rPr>
      <t>New Forest - Lymington and Beaulieu|Poultry|TRUE|700to900|FreeDrain</t>
    </r>
  </si>
  <si>
    <r>
      <rPr>
        <sz val="11"/>
        <color indexed="8"/>
        <rFont val="Arial"/>
      </rPr>
      <t>New Forest - Lymington and Beaulieu|Poultry|TRUE|700to900|DrainedAr</t>
    </r>
  </si>
  <si>
    <r>
      <rPr>
        <sz val="11"/>
        <color indexed="8"/>
        <rFont val="Arial"/>
      </rPr>
      <t>New Forest - Lymington and Beaulieu|Poultry|FALSE|700to900|DrainedArGr</t>
    </r>
  </si>
  <si>
    <r>
      <rPr>
        <sz val="11"/>
        <color indexed="8"/>
        <rFont val="Arial"/>
      </rPr>
      <t>New Forest - Lymington and Beaulieu|Dairy|FALSE|700to900|FreeDrain</t>
    </r>
  </si>
  <si>
    <r>
      <rPr>
        <sz val="11"/>
        <color indexed="8"/>
        <rFont val="Arial"/>
      </rPr>
      <t>New Forest - Lymington and Beaulieu|Dairy|TRUE|700to900|FreeDrain</t>
    </r>
  </si>
  <si>
    <r>
      <rPr>
        <sz val="11"/>
        <color indexed="8"/>
        <rFont val="Arial"/>
      </rPr>
      <t>New Forest - Lymington and Beaulieu|Dairy|FALSE|700to900|DrainedAr</t>
    </r>
  </si>
  <si>
    <r>
      <rPr>
        <sz val="11"/>
        <color indexed="8"/>
        <rFont val="Arial"/>
      </rPr>
      <t>New Forest - Lymington and Beaulieu|Dairy|TRUE|700to900|DrainedAr</t>
    </r>
  </si>
  <si>
    <r>
      <rPr>
        <sz val="11"/>
        <color indexed="8"/>
        <rFont val="Arial"/>
      </rPr>
      <t>New Forest - Lymington and Beaulieu|Dairy|FALSE|700to900|DrainedArGr</t>
    </r>
  </si>
  <si>
    <r>
      <rPr>
        <sz val="11"/>
        <color indexed="8"/>
        <rFont val="Arial"/>
      </rPr>
      <t>New Forest - Lymington and Beaulieu|Lowland|FALSE|700to900|FreeDrain</t>
    </r>
  </si>
  <si>
    <r>
      <rPr>
        <sz val="11"/>
        <color indexed="8"/>
        <rFont val="Arial"/>
      </rPr>
      <t>New Forest - Lymington and Beaulieu|Lowland|TRUE|700to900|FreeDrain</t>
    </r>
  </si>
  <si>
    <r>
      <rPr>
        <sz val="11"/>
        <color indexed="8"/>
        <rFont val="Arial"/>
      </rPr>
      <t>New Forest - Lymington and Beaulieu|Lowland|FALSE|700to900|DrainedAr</t>
    </r>
  </si>
  <si>
    <r>
      <rPr>
        <sz val="11"/>
        <color indexed="8"/>
        <rFont val="Arial"/>
      </rPr>
      <t>New Forest - Lymington and Beaulieu|Lowland|TRUE|700to900|DrainedAr</t>
    </r>
  </si>
  <si>
    <r>
      <rPr>
        <sz val="11"/>
        <color indexed="8"/>
        <rFont val="Arial"/>
      </rPr>
      <t>New Forest - Lymington and Beaulieu|Lowland|FALSE|700to900|DrainedArGr</t>
    </r>
  </si>
  <si>
    <r>
      <rPr>
        <sz val="11"/>
        <color indexed="8"/>
        <rFont val="Arial"/>
      </rPr>
      <t>New Forest - Lymington and Beaulieu|Lowland|TRUE|700to900|DrainedArGr</t>
    </r>
  </si>
  <si>
    <r>
      <rPr>
        <sz val="11"/>
        <color indexed="8"/>
        <rFont val="Arial"/>
      </rPr>
      <t>New Forest - Lymington and Beaulieu|Mixed|TRUE|700to900|FreeDrain</t>
    </r>
  </si>
  <si>
    <r>
      <rPr>
        <sz val="11"/>
        <color indexed="8"/>
        <rFont val="Arial"/>
      </rPr>
      <t>New Forest - Lymington and Beaulieu|Mixed|FALSE|700to900|DrainedAr</t>
    </r>
  </si>
  <si>
    <r>
      <rPr>
        <sz val="11"/>
        <color indexed="8"/>
        <rFont val="Arial"/>
      </rPr>
      <t>New Forest - Lymington and Beaulieu|Mixed|TRUE|700to900|DrainedAr</t>
    </r>
  </si>
  <si>
    <r>
      <rPr>
        <sz val="11"/>
        <color indexed="8"/>
        <rFont val="Arial"/>
      </rPr>
      <t>New Forest - Lymington and Beaulieu|Mixed|FALSE|700to900|DrainedArGr</t>
    </r>
  </si>
  <si>
    <r>
      <rPr>
        <sz val="11"/>
        <color indexed="8"/>
        <rFont val="Arial"/>
      </rPr>
      <t>New Forest - Lymington and Beaulieu|Mixed|TRUE|700to900|DrainedArGr</t>
    </r>
  </si>
  <si>
    <t>Upper and Middle Test</t>
  </si>
  <si>
    <r>
      <rPr>
        <sz val="11"/>
        <color indexed="8"/>
        <rFont val="Arial"/>
      </rPr>
      <t>Upper and Middle Test|Cereals|TRUE|700to900|FreeDrain</t>
    </r>
  </si>
  <si>
    <r>
      <rPr>
        <sz val="11"/>
        <color indexed="8"/>
        <rFont val="Arial"/>
      </rPr>
      <t>Upper and Middle Test|Cereals|TRUE|700to900|DrainedAr</t>
    </r>
  </si>
  <si>
    <r>
      <rPr>
        <sz val="11"/>
        <color indexed="8"/>
        <rFont val="Arial"/>
      </rPr>
      <t>Upper and Middle Test|Cereals|TRUE|900to1200|FreeDrain</t>
    </r>
  </si>
  <si>
    <r>
      <rPr>
        <sz val="11"/>
        <color indexed="8"/>
        <rFont val="Arial"/>
      </rPr>
      <t>Upper and Middle Test|General|TRUE|700to900|FreeDrain</t>
    </r>
  </si>
  <si>
    <r>
      <rPr>
        <sz val="11"/>
        <color indexed="8"/>
        <rFont val="Arial"/>
      </rPr>
      <t>Upper and Middle Test|General|TRUE|700to900|DrainedAr</t>
    </r>
  </si>
  <si>
    <r>
      <rPr>
        <sz val="11"/>
        <color indexed="8"/>
        <rFont val="Arial"/>
      </rPr>
      <t>Upper and Middle Test|General|TRUE|900to1200|FreeDrain</t>
    </r>
  </si>
  <si>
    <r>
      <rPr>
        <sz val="11"/>
        <color indexed="8"/>
        <rFont val="Arial"/>
      </rPr>
      <t>Upper and Middle Test|Horticulture|TRUE|700to900|FreeDrain</t>
    </r>
  </si>
  <si>
    <r>
      <rPr>
        <sz val="11"/>
        <color indexed="8"/>
        <rFont val="Arial"/>
      </rPr>
      <t>Upper and Middle Test|Horticulture|TRUE|900to1200|FreeDrain</t>
    </r>
  </si>
  <si>
    <r>
      <rPr>
        <sz val="11"/>
        <color indexed="8"/>
        <rFont val="Arial"/>
      </rPr>
      <t>Upper and Middle Test|Pig|TRUE|700to900|FreeDrain</t>
    </r>
  </si>
  <si>
    <r>
      <rPr>
        <sz val="11"/>
        <color indexed="8"/>
        <rFont val="Arial"/>
      </rPr>
      <t>Upper and Middle Test|Poultry|TRUE|700to900|FreeDrain</t>
    </r>
  </si>
  <si>
    <r>
      <rPr>
        <sz val="11"/>
        <color indexed="8"/>
        <rFont val="Arial"/>
      </rPr>
      <t>Upper and Middle Test|Dairy|TRUE|700to900|FreeDrain</t>
    </r>
  </si>
  <si>
    <r>
      <rPr>
        <sz val="11"/>
        <color indexed="8"/>
        <rFont val="Arial"/>
      </rPr>
      <t>Upper and Middle Test|Lowland|TRUE|700to900|FreeDrain</t>
    </r>
  </si>
  <si>
    <r>
      <rPr>
        <sz val="11"/>
        <color indexed="8"/>
        <rFont val="Arial"/>
      </rPr>
      <t>Upper and Middle Test|Lowland|TRUE|700to900|DrainedAr</t>
    </r>
  </si>
  <si>
    <r>
      <rPr>
        <sz val="11"/>
        <color indexed="8"/>
        <rFont val="Arial"/>
      </rPr>
      <t>Upper and Middle Test|Lowland|TRUE|900to1200|FreeDrain</t>
    </r>
  </si>
  <si>
    <r>
      <rPr>
        <sz val="11"/>
        <color indexed="8"/>
        <rFont val="Arial"/>
      </rPr>
      <t>Upper and Middle Test|Mixed|TRUE|700to900|FreeDrain</t>
    </r>
  </si>
  <si>
    <r>
      <rPr>
        <sz val="11"/>
        <color indexed="8"/>
        <rFont val="Arial"/>
      </rPr>
      <t>Upper and Middle Test|Mixed|TRUE|900to1200|FreeDrain</t>
    </r>
  </si>
  <si>
    <t>Itchen</t>
  </si>
  <si>
    <r>
      <rPr>
        <sz val="11"/>
        <color indexed="8"/>
        <rFont val="Arial"/>
      </rPr>
      <t>Itchen|Cereals|TRUE|700to900|FreeDrain</t>
    </r>
  </si>
  <si>
    <r>
      <rPr>
        <sz val="11"/>
        <color indexed="8"/>
        <rFont val="Arial"/>
      </rPr>
      <t>Itchen|Cereals|TRUE|700to900|DrainedAr</t>
    </r>
  </si>
  <si>
    <r>
      <rPr>
        <sz val="11"/>
        <color indexed="8"/>
        <rFont val="Arial"/>
      </rPr>
      <t>Itchen|Cereals|TRUE|700to900|DrainedArGr</t>
    </r>
  </si>
  <si>
    <r>
      <rPr>
        <sz val="11"/>
        <color indexed="8"/>
        <rFont val="Arial"/>
      </rPr>
      <t>Itchen|Cereals|TRUE|900to1200|FreeDrain</t>
    </r>
  </si>
  <si>
    <r>
      <rPr>
        <sz val="11"/>
        <color indexed="8"/>
        <rFont val="Arial"/>
      </rPr>
      <t>Itchen|General|TRUE|700to900|FreeDrain</t>
    </r>
  </si>
  <si>
    <r>
      <rPr>
        <sz val="11"/>
        <color indexed="8"/>
        <rFont val="Arial"/>
      </rPr>
      <t>Itchen|General|TRUE|700to900|DrainedAr</t>
    </r>
  </si>
  <si>
    <r>
      <rPr>
        <sz val="11"/>
        <color indexed="8"/>
        <rFont val="Arial"/>
      </rPr>
      <t>Itchen|General|TRUE|700to900|DrainedArGr</t>
    </r>
  </si>
  <si>
    <r>
      <rPr>
        <sz val="11"/>
        <color indexed="8"/>
        <rFont val="Arial"/>
      </rPr>
      <t>Itchen|General|TRUE|900to1200|FreeDrain</t>
    </r>
  </si>
  <si>
    <r>
      <rPr>
        <sz val="11"/>
        <color indexed="8"/>
        <rFont val="Arial"/>
      </rPr>
      <t>Itchen|Horticulture|TRUE|700to900|FreeDrain</t>
    </r>
  </si>
  <si>
    <r>
      <rPr>
        <sz val="11"/>
        <color indexed="8"/>
        <rFont val="Arial"/>
      </rPr>
      <t>Itchen|Horticulture|TRUE|700to900|DrainedArGr</t>
    </r>
  </si>
  <si>
    <r>
      <rPr>
        <sz val="11"/>
        <color indexed="8"/>
        <rFont val="Arial"/>
      </rPr>
      <t>Itchen|Horticulture|TRUE|900to1200|FreeDrain</t>
    </r>
  </si>
  <si>
    <r>
      <rPr>
        <sz val="11"/>
        <color indexed="8"/>
        <rFont val="Arial"/>
      </rPr>
      <t>Itchen|Poultry|TRUE|700to900|FreeDrain</t>
    </r>
  </si>
  <si>
    <r>
      <rPr>
        <sz val="11"/>
        <color indexed="8"/>
        <rFont val="Arial"/>
      </rPr>
      <t>Itchen|Poultry|FALSE|900to1200|FreeDrain</t>
    </r>
  </si>
  <si>
    <r>
      <rPr>
        <sz val="11"/>
        <color indexed="8"/>
        <rFont val="Arial"/>
      </rPr>
      <t>Itchen|Poultry|TRUE|900to1200|FreeDrain</t>
    </r>
  </si>
  <si>
    <r>
      <rPr>
        <sz val="11"/>
        <color indexed="8"/>
        <rFont val="Arial"/>
      </rPr>
      <t>Itchen|Dairy|TRUE|700to900|FreeDrain</t>
    </r>
  </si>
  <si>
    <r>
      <rPr>
        <sz val="11"/>
        <color indexed="8"/>
        <rFont val="Arial"/>
      </rPr>
      <t>Itchen|Dairy|TRUE|700to900|DrainedArGr</t>
    </r>
  </si>
  <si>
    <r>
      <rPr>
        <sz val="11"/>
        <color indexed="8"/>
        <rFont val="Arial"/>
      </rPr>
      <t>Itchen|Lowland|TRUE|700to900|FreeDrain</t>
    </r>
  </si>
  <si>
    <r>
      <rPr>
        <sz val="11"/>
        <color indexed="8"/>
        <rFont val="Arial"/>
      </rPr>
      <t>Itchen|Lowland|TRUE|700to900|DrainedAr</t>
    </r>
  </si>
  <si>
    <r>
      <rPr>
        <sz val="11"/>
        <color indexed="8"/>
        <rFont val="Arial"/>
      </rPr>
      <t>Itchen|Lowland|TRUE|700to900|DrainedArGr</t>
    </r>
  </si>
  <si>
    <r>
      <rPr>
        <sz val="11"/>
        <color indexed="8"/>
        <rFont val="Arial"/>
      </rPr>
      <t>Itchen|Lowland|FALSE|900to1200|FreeDrain</t>
    </r>
  </si>
  <si>
    <r>
      <rPr>
        <sz val="11"/>
        <color indexed="8"/>
        <rFont val="Arial"/>
      </rPr>
      <t>Itchen|Lowland|TRUE|900to1200|FreeDrain</t>
    </r>
  </si>
  <si>
    <r>
      <rPr>
        <sz val="11"/>
        <color indexed="8"/>
        <rFont val="Arial"/>
      </rPr>
      <t>Itchen|Mixed|TRUE|700to900|FreeDrain</t>
    </r>
  </si>
  <si>
    <r>
      <rPr>
        <sz val="11"/>
        <color indexed="8"/>
        <rFont val="Arial"/>
      </rPr>
      <t>Itchen|Mixed|TRUE|700to900|DrainedAr</t>
    </r>
  </si>
  <si>
    <r>
      <rPr>
        <sz val="11"/>
        <color indexed="8"/>
        <rFont val="Arial"/>
      </rPr>
      <t>Itchen|Mixed|TRUE|900to1200|FreeDrain</t>
    </r>
  </si>
  <si>
    <t>Western Streams</t>
  </si>
  <si>
    <r>
      <rPr>
        <sz val="11"/>
        <color indexed="8"/>
        <rFont val="Arial"/>
      </rPr>
      <t>Western Streams|Cereals|TRUE|700to900|FreeDrain</t>
    </r>
  </si>
  <si>
    <r>
      <rPr>
        <sz val="11"/>
        <color indexed="8"/>
        <rFont val="Arial"/>
      </rPr>
      <t>Western Streams|Cereals|FALSE|700to900|DrainedAr</t>
    </r>
  </si>
  <si>
    <r>
      <rPr>
        <sz val="11"/>
        <color indexed="8"/>
        <rFont val="Arial"/>
      </rPr>
      <t>Western Streams|Cereals|TRUE|700to900|DrainedAr</t>
    </r>
  </si>
  <si>
    <r>
      <rPr>
        <sz val="11"/>
        <color indexed="8"/>
        <rFont val="Arial"/>
      </rPr>
      <t>Western Streams|Cereals|TRUE|700to900|DrainedArGr</t>
    </r>
  </si>
  <si>
    <r>
      <rPr>
        <sz val="11"/>
        <color indexed="8"/>
        <rFont val="Arial"/>
      </rPr>
      <t>Western Streams|Cereals|FALSE|900to1200|FreeDrain</t>
    </r>
  </si>
  <si>
    <r>
      <rPr>
        <sz val="11"/>
        <color indexed="8"/>
        <rFont val="Arial"/>
      </rPr>
      <t>Western Streams|Cereals|TRUE|900to1200|FreeDrain</t>
    </r>
  </si>
  <si>
    <r>
      <rPr>
        <sz val="11"/>
        <color indexed="8"/>
        <rFont val="Arial"/>
      </rPr>
      <t>Western Streams|Cereals|TRUE|Over1500|DrainedAr</t>
    </r>
  </si>
  <si>
    <r>
      <rPr>
        <sz val="11"/>
        <color indexed="8"/>
        <rFont val="Arial"/>
      </rPr>
      <t>Cereals|Over1500</t>
    </r>
  </si>
  <si>
    <r>
      <rPr>
        <sz val="11"/>
        <color indexed="8"/>
        <rFont val="Arial"/>
      </rPr>
      <t>Western Streams|General|TRUE|700to900|FreeDrain</t>
    </r>
  </si>
  <si>
    <r>
      <rPr>
        <sz val="11"/>
        <color indexed="8"/>
        <rFont val="Arial"/>
      </rPr>
      <t>Western Streams|General|FALSE|700to900|DrainedAr</t>
    </r>
  </si>
  <si>
    <r>
      <rPr>
        <sz val="11"/>
        <color indexed="8"/>
        <rFont val="Arial"/>
      </rPr>
      <t>Western Streams|General|TRUE|700to900|DrainedAr</t>
    </r>
  </si>
  <si>
    <r>
      <rPr>
        <sz val="11"/>
        <color indexed="8"/>
        <rFont val="Arial"/>
      </rPr>
      <t>Western Streams|General|TRUE|700to900|DrainedArGr</t>
    </r>
  </si>
  <si>
    <r>
      <rPr>
        <sz val="11"/>
        <color indexed="8"/>
        <rFont val="Arial"/>
      </rPr>
      <t>Western Streams|General|FALSE|900to1200|FreeDrain</t>
    </r>
  </si>
  <si>
    <r>
      <rPr>
        <sz val="11"/>
        <color indexed="8"/>
        <rFont val="Arial"/>
      </rPr>
      <t>Western Streams|General|TRUE|900to1200|FreeDrain</t>
    </r>
  </si>
  <si>
    <r>
      <rPr>
        <sz val="11"/>
        <color indexed="8"/>
        <rFont val="Arial"/>
      </rPr>
      <t>Western Streams|General|TRUE|Over1500|FreeDrain</t>
    </r>
  </si>
  <si>
    <r>
      <rPr>
        <sz val="11"/>
        <color indexed="8"/>
        <rFont val="Arial"/>
      </rPr>
      <t>Western Streams|Horticulture|TRUE|700to900|FreeDrain</t>
    </r>
  </si>
  <si>
    <r>
      <rPr>
        <sz val="11"/>
        <color indexed="8"/>
        <rFont val="Arial"/>
      </rPr>
      <t>Western Streams|Horticulture|TRUE|700to900|DrainedAr</t>
    </r>
  </si>
  <si>
    <r>
      <rPr>
        <sz val="11"/>
        <color indexed="8"/>
        <rFont val="Arial"/>
      </rPr>
      <t>Western Streams|Horticulture|TRUE|900to1200|FreeDrain</t>
    </r>
  </si>
  <si>
    <r>
      <rPr>
        <sz val="11"/>
        <color indexed="8"/>
        <rFont val="Arial"/>
      </rPr>
      <t>Western Streams|Pig|TRUE|700to900|FreeDrain</t>
    </r>
  </si>
  <si>
    <r>
      <rPr>
        <sz val="11"/>
        <color indexed="8"/>
        <rFont val="Arial"/>
      </rPr>
      <t>Western Streams|Pig|TRUE|700to900|DrainedAr</t>
    </r>
  </si>
  <si>
    <r>
      <rPr>
        <sz val="11"/>
        <color indexed="8"/>
        <rFont val="Arial"/>
      </rPr>
      <t>Western Streams|Pig|FALSE|900to1200|FreeDrain</t>
    </r>
  </si>
  <si>
    <r>
      <rPr>
        <sz val="11"/>
        <color indexed="8"/>
        <rFont val="Arial"/>
      </rPr>
      <t>Western Streams|Pig|TRUE|900to1200|FreeDrain</t>
    </r>
  </si>
  <si>
    <r>
      <rPr>
        <sz val="11"/>
        <color indexed="8"/>
        <rFont val="Arial"/>
      </rPr>
      <t>Western Streams|Poultry|TRUE|700to900|FreeDrain</t>
    </r>
  </si>
  <si>
    <r>
      <rPr>
        <sz val="11"/>
        <color indexed="8"/>
        <rFont val="Arial"/>
      </rPr>
      <t>Western Streams|Poultry|FALSE|700to900|DrainedAr</t>
    </r>
  </si>
  <si>
    <r>
      <rPr>
        <sz val="11"/>
        <color indexed="8"/>
        <rFont val="Arial"/>
      </rPr>
      <t>Western Streams|Poultry|TRUE|700to900|DrainedAr</t>
    </r>
  </si>
  <si>
    <r>
      <rPr>
        <sz val="11"/>
        <color indexed="8"/>
        <rFont val="Arial"/>
      </rPr>
      <t>Western Streams|Poultry|TRUE|700to900|DrainedArGr</t>
    </r>
  </si>
  <si>
    <r>
      <rPr>
        <sz val="11"/>
        <color indexed="8"/>
        <rFont val="Arial"/>
      </rPr>
      <t>Western Streams|Dairy|TRUE|700to900|FreeDrain</t>
    </r>
  </si>
  <si>
    <r>
      <rPr>
        <sz val="11"/>
        <color indexed="8"/>
        <rFont val="Arial"/>
      </rPr>
      <t>Western Streams|Dairy|FALSE|700to900|DrainedAr</t>
    </r>
  </si>
  <si>
    <r>
      <rPr>
        <sz val="11"/>
        <color indexed="8"/>
        <rFont val="Arial"/>
      </rPr>
      <t>Western Streams|Dairy|TRUE|700to900|DrainedAr</t>
    </r>
  </si>
  <si>
    <r>
      <rPr>
        <sz val="11"/>
        <color indexed="8"/>
        <rFont val="Arial"/>
      </rPr>
      <t>Western Streams|Dairy|TRUE|900to1200|FreeDrain</t>
    </r>
  </si>
  <si>
    <t>600to700</t>
  </si>
  <si>
    <r>
      <rPr>
        <sz val="11"/>
        <color indexed="8"/>
        <rFont val="Arial"/>
      </rPr>
      <t>Western Streams|Lowland|TRUE|600to700|DrainedAr</t>
    </r>
  </si>
  <si>
    <r>
      <rPr>
        <sz val="11"/>
        <color indexed="8"/>
        <rFont val="Arial"/>
      </rPr>
      <t>Lowland|600to700</t>
    </r>
  </si>
  <si>
    <r>
      <rPr>
        <sz val="11"/>
        <color indexed="8"/>
        <rFont val="Arial"/>
      </rPr>
      <t>Western Streams|Lowland|TRUE|700to900|FreeDrain</t>
    </r>
  </si>
  <si>
    <r>
      <rPr>
        <sz val="11"/>
        <color indexed="8"/>
        <rFont val="Arial"/>
      </rPr>
      <t>Western Streams|Lowland|FALSE|700to900|DrainedAr</t>
    </r>
  </si>
  <si>
    <r>
      <rPr>
        <sz val="11"/>
        <color indexed="8"/>
        <rFont val="Arial"/>
      </rPr>
      <t>Western Streams|Lowland|TRUE|700to900|DrainedAr</t>
    </r>
  </si>
  <si>
    <r>
      <rPr>
        <sz val="11"/>
        <color indexed="8"/>
        <rFont val="Arial"/>
      </rPr>
      <t>Western Streams|Lowland|TRUE|900to1200|FreeDrain</t>
    </r>
  </si>
  <si>
    <r>
      <rPr>
        <sz val="11"/>
        <color indexed="8"/>
        <rFont val="Arial"/>
      </rPr>
      <t>Western Streams|Lowland|TRUE|Over1500|DrainedAr</t>
    </r>
  </si>
  <si>
    <r>
      <rPr>
        <sz val="11"/>
        <color indexed="8"/>
        <rFont val="Arial"/>
      </rPr>
      <t>Western Streams|Mixed|TRUE|700to900|FreeDrain</t>
    </r>
  </si>
  <si>
    <r>
      <rPr>
        <sz val="11"/>
        <color indexed="8"/>
        <rFont val="Arial"/>
      </rPr>
      <t>Western Streams|Mixed|TRUE|700to900|DrainedAr</t>
    </r>
  </si>
  <si>
    <r>
      <rPr>
        <sz val="11"/>
        <color indexed="8"/>
        <rFont val="Arial"/>
      </rPr>
      <t>Western Streams|Mixed|FALSE|900to1200|FreeDrain</t>
    </r>
  </si>
  <si>
    <r>
      <rPr>
        <sz val="11"/>
        <color indexed="8"/>
        <rFont val="Arial"/>
      </rPr>
      <t>Western Streams|Mixed|TRUE|900to1200|FreeDrain</t>
    </r>
  </si>
  <si>
    <t>Arun and Western Streams</t>
  </si>
  <si>
    <r>
      <rPr>
        <sz val="11"/>
        <color indexed="8"/>
        <rFont val="Arial"/>
      </rPr>
      <t>Arun and Western Streams|Cereals|FALSE|700to900|FreeDrain</t>
    </r>
  </si>
  <si>
    <r>
      <rPr>
        <sz val="11"/>
        <color indexed="8"/>
        <rFont val="Arial"/>
      </rPr>
      <t>Arun and Western Streams|Cereals|TRUE|700to900|FreeDrain</t>
    </r>
  </si>
  <si>
    <r>
      <rPr>
        <sz val="11"/>
        <color indexed="8"/>
        <rFont val="Arial"/>
      </rPr>
      <t>Arun and Western Streams|Cereals|FALSE|700to900|DrainedAr</t>
    </r>
  </si>
  <si>
    <r>
      <rPr>
        <sz val="11"/>
        <color indexed="8"/>
        <rFont val="Arial"/>
      </rPr>
      <t>Arun and Western Streams|Cereals|TRUE|700to900|DrainedAr</t>
    </r>
  </si>
  <si>
    <r>
      <rPr>
        <sz val="11"/>
        <color indexed="8"/>
        <rFont val="Arial"/>
      </rPr>
      <t>Arun and Western Streams|Cereals|FALSE|700to900|DrainedArGr</t>
    </r>
  </si>
  <si>
    <r>
      <rPr>
        <sz val="11"/>
        <color indexed="8"/>
        <rFont val="Arial"/>
      </rPr>
      <t>Arun and Western Streams|Cereals|TRUE|700to900|DrainedArGr</t>
    </r>
  </si>
  <si>
    <r>
      <rPr>
        <sz val="11"/>
        <color indexed="8"/>
        <rFont val="Arial"/>
      </rPr>
      <t>Arun and Western Streams|Cereals|FALSE|900to1200|FreeDrain</t>
    </r>
  </si>
  <si>
    <r>
      <rPr>
        <sz val="11"/>
        <color indexed="8"/>
        <rFont val="Arial"/>
      </rPr>
      <t>Arun and Western Streams|Cereals|TRUE|900to1200|FreeDrain</t>
    </r>
  </si>
  <si>
    <r>
      <rPr>
        <sz val="11"/>
        <color indexed="8"/>
        <rFont val="Arial"/>
      </rPr>
      <t>Arun and Western Streams|Cereals|FALSE|900to1200|DrainedAr</t>
    </r>
  </si>
  <si>
    <r>
      <rPr>
        <sz val="11"/>
        <color indexed="8"/>
        <rFont val="Arial"/>
      </rPr>
      <t>Arun and Western Streams|Cereals|FALSE|900to1200|DrainedArGr</t>
    </r>
  </si>
  <si>
    <r>
      <rPr>
        <sz val="11"/>
        <color indexed="8"/>
        <rFont val="Arial"/>
      </rPr>
      <t>Arun and Western Streams|Cereals|TRUE|900to1200|DrainedArGr</t>
    </r>
  </si>
  <si>
    <r>
      <rPr>
        <sz val="11"/>
        <color indexed="8"/>
        <rFont val="Arial"/>
      </rPr>
      <t>Arun and Western Streams|Cereals|TRUE|Over1500|DrainedAr</t>
    </r>
  </si>
  <si>
    <r>
      <rPr>
        <sz val="11"/>
        <color indexed="8"/>
        <rFont val="Arial"/>
      </rPr>
      <t>Arun and Western Streams|General|FALSE|700to900|FreeDrain</t>
    </r>
  </si>
  <si>
    <r>
      <rPr>
        <sz val="11"/>
        <color indexed="8"/>
        <rFont val="Arial"/>
      </rPr>
      <t>Arun and Western Streams|General|TRUE|700to900|FreeDrain</t>
    </r>
  </si>
  <si>
    <r>
      <rPr>
        <sz val="11"/>
        <color indexed="8"/>
        <rFont val="Arial"/>
      </rPr>
      <t>Arun and Western Streams|General|FALSE|700to900|DrainedAr</t>
    </r>
  </si>
  <si>
    <r>
      <rPr>
        <sz val="11"/>
        <color indexed="8"/>
        <rFont val="Arial"/>
      </rPr>
      <t>Arun and Western Streams|General|TRUE|700to900|DrainedAr</t>
    </r>
  </si>
  <si>
    <r>
      <rPr>
        <sz val="11"/>
        <color indexed="8"/>
        <rFont val="Arial"/>
      </rPr>
      <t>Arun and Western Streams|General|FALSE|700to900|DrainedArGr</t>
    </r>
  </si>
  <si>
    <r>
      <rPr>
        <sz val="11"/>
        <color indexed="8"/>
        <rFont val="Arial"/>
      </rPr>
      <t>Arun and Western Streams|General|TRUE|700to900|DrainedArGr</t>
    </r>
  </si>
  <si>
    <r>
      <rPr>
        <sz val="11"/>
        <color indexed="8"/>
        <rFont val="Arial"/>
      </rPr>
      <t>Arun and Western Streams|General|FALSE|900to1200|FreeDrain</t>
    </r>
  </si>
  <si>
    <r>
      <rPr>
        <sz val="11"/>
        <color indexed="8"/>
        <rFont val="Arial"/>
      </rPr>
      <t>Arun and Western Streams|General|TRUE|900to1200|FreeDrain</t>
    </r>
  </si>
  <si>
    <r>
      <rPr>
        <sz val="11"/>
        <color indexed="8"/>
        <rFont val="Arial"/>
      </rPr>
      <t>Arun and Western Streams|General|FALSE|900to1200|DrainedAr</t>
    </r>
  </si>
  <si>
    <r>
      <rPr>
        <sz val="11"/>
        <color indexed="8"/>
        <rFont val="Arial"/>
      </rPr>
      <t>Arun and Western Streams|General|TRUE|900to1200|DrainedAr</t>
    </r>
  </si>
  <si>
    <r>
      <rPr>
        <sz val="11"/>
        <color indexed="8"/>
        <rFont val="Arial"/>
      </rPr>
      <t>Arun and Western Streams|General|FALSE|900to1200|DrainedArGr</t>
    </r>
  </si>
  <si>
    <r>
      <rPr>
        <sz val="11"/>
        <color indexed="8"/>
        <rFont val="Arial"/>
      </rPr>
      <t>Arun and Western Streams|General|TRUE|900to1200|DrainedArGr</t>
    </r>
  </si>
  <si>
    <r>
      <rPr>
        <sz val="11"/>
        <color indexed="8"/>
        <rFont val="Arial"/>
      </rPr>
      <t>Arun and Western Streams|General|TRUE|Over1500|FreeDrain</t>
    </r>
  </si>
  <si>
    <r>
      <rPr>
        <sz val="11"/>
        <color indexed="8"/>
        <rFont val="Arial"/>
      </rPr>
      <t>Arun and Western Streams|Horticulture|FALSE|700to900|FreeDrain</t>
    </r>
  </si>
  <si>
    <r>
      <rPr>
        <sz val="11"/>
        <color indexed="8"/>
        <rFont val="Arial"/>
      </rPr>
      <t>Arun and Western Streams|Horticulture|TRUE|700to900|FreeDrain</t>
    </r>
  </si>
  <si>
    <r>
      <rPr>
        <sz val="11"/>
        <color indexed="8"/>
        <rFont val="Arial"/>
      </rPr>
      <t>Arun and Western Streams|Horticulture|TRUE|700to900|DrainedAr</t>
    </r>
  </si>
  <si>
    <r>
      <rPr>
        <sz val="11"/>
        <color indexed="8"/>
        <rFont val="Arial"/>
      </rPr>
      <t>Arun and Western Streams|Horticulture|FALSE|700to900|DrainedArGr</t>
    </r>
  </si>
  <si>
    <r>
      <rPr>
        <sz val="11"/>
        <color indexed="8"/>
        <rFont val="Arial"/>
      </rPr>
      <t>Arun and Western Streams|Horticulture|TRUE|700to900|DrainedArGr</t>
    </r>
  </si>
  <si>
    <r>
      <rPr>
        <sz val="11"/>
        <color indexed="8"/>
        <rFont val="Arial"/>
      </rPr>
      <t>Arun and Western Streams|Horticulture|FALSE|900to1200|FreeDrain</t>
    </r>
  </si>
  <si>
    <r>
      <rPr>
        <sz val="11"/>
        <color indexed="8"/>
        <rFont val="Arial"/>
      </rPr>
      <t>Arun and Western Streams|Horticulture|TRUE|900to1200|FreeDrain</t>
    </r>
  </si>
  <si>
    <r>
      <rPr>
        <sz val="11"/>
        <color indexed="8"/>
        <rFont val="Arial"/>
      </rPr>
      <t>Arun and Western Streams|Horticulture|FALSE|900to1200|DrainedAr</t>
    </r>
  </si>
  <si>
    <r>
      <rPr>
        <sz val="11"/>
        <color indexed="8"/>
        <rFont val="Arial"/>
      </rPr>
      <t>Arun and Western Streams|Horticulture|FALSE|900to1200|DrainedArGr</t>
    </r>
  </si>
  <si>
    <r>
      <rPr>
        <sz val="11"/>
        <color indexed="8"/>
        <rFont val="Arial"/>
      </rPr>
      <t>Arun and Western Streams|Horticulture|TRUE|900to1200|DrainedArGr</t>
    </r>
  </si>
  <si>
    <r>
      <rPr>
        <sz val="11"/>
        <color indexed="8"/>
        <rFont val="Arial"/>
      </rPr>
      <t>Arun and Western Streams|Pig|TRUE|700to900|FreeDrain</t>
    </r>
  </si>
  <si>
    <r>
      <rPr>
        <sz val="11"/>
        <color indexed="8"/>
        <rFont val="Arial"/>
      </rPr>
      <t>Arun and Western Streams|Pig|TRUE|700to900|DrainedArGr</t>
    </r>
  </si>
  <si>
    <r>
      <rPr>
        <sz val="11"/>
        <color indexed="8"/>
        <rFont val="Arial"/>
      </rPr>
      <t>Arun and Western Streams|Pig|FALSE|900to1200|FreeDrain</t>
    </r>
  </si>
  <si>
    <r>
      <rPr>
        <sz val="11"/>
        <color indexed="8"/>
        <rFont val="Arial"/>
      </rPr>
      <t>Arun and Western Streams|Pig|TRUE|900to1200|FreeDrain</t>
    </r>
  </si>
  <si>
    <r>
      <rPr>
        <sz val="11"/>
        <color indexed="8"/>
        <rFont val="Arial"/>
      </rPr>
      <t>Arun and Western Streams|Pig|FALSE|900to1200|DrainedAr</t>
    </r>
  </si>
  <si>
    <r>
      <rPr>
        <sz val="11"/>
        <color indexed="8"/>
        <rFont val="Arial"/>
      </rPr>
      <t>Arun and Western Streams|Pig|FALSE|900to1200|DrainedArGr</t>
    </r>
  </si>
  <si>
    <r>
      <rPr>
        <sz val="11"/>
        <color indexed="8"/>
        <rFont val="Arial"/>
      </rPr>
      <t>Arun and Western Streams|Poultry|TRUE|700to900|FreeDrain</t>
    </r>
  </si>
  <si>
    <r>
      <rPr>
        <sz val="11"/>
        <color indexed="8"/>
        <rFont val="Arial"/>
      </rPr>
      <t>Arun and Western Streams|Poultry|FALSE|700to900|DrainedAr</t>
    </r>
  </si>
  <si>
    <r>
      <rPr>
        <sz val="11"/>
        <color indexed="8"/>
        <rFont val="Arial"/>
      </rPr>
      <t>Arun and Western Streams|Poultry|TRUE|700to900|DrainedAr</t>
    </r>
  </si>
  <si>
    <r>
      <rPr>
        <sz val="11"/>
        <color indexed="8"/>
        <rFont val="Arial"/>
      </rPr>
      <t>Arun and Western Streams|Poultry|FALSE|700to900|DrainedArGr</t>
    </r>
  </si>
  <si>
    <r>
      <rPr>
        <sz val="11"/>
        <color indexed="8"/>
        <rFont val="Arial"/>
      </rPr>
      <t>Arun and Western Streams|Poultry|TRUE|700to900|DrainedArGr</t>
    </r>
  </si>
  <si>
    <r>
      <rPr>
        <sz val="11"/>
        <color indexed="8"/>
        <rFont val="Arial"/>
      </rPr>
      <t>Arun and Western Streams|Poultry|FALSE|900to1200|FreeDrain</t>
    </r>
  </si>
  <si>
    <r>
      <rPr>
        <sz val="11"/>
        <color indexed="8"/>
        <rFont val="Arial"/>
      </rPr>
      <t>Arun and Western Streams|Poultry|FALSE|900to1200|DrainedArGr</t>
    </r>
  </si>
  <si>
    <r>
      <rPr>
        <sz val="11"/>
        <color indexed="8"/>
        <rFont val="Arial"/>
      </rPr>
      <t>Arun and Western Streams|Dairy|FALSE|700to900|FreeDrain</t>
    </r>
  </si>
  <si>
    <r>
      <rPr>
        <sz val="11"/>
        <color indexed="8"/>
        <rFont val="Arial"/>
      </rPr>
      <t>Arun and Western Streams|Dairy|TRUE|700to900|FreeDrain</t>
    </r>
  </si>
  <si>
    <r>
      <rPr>
        <sz val="11"/>
        <color indexed="8"/>
        <rFont val="Arial"/>
      </rPr>
      <t>Arun and Western Streams|Dairy|FALSE|700to900|DrainedAr</t>
    </r>
  </si>
  <si>
    <r>
      <rPr>
        <sz val="11"/>
        <color indexed="8"/>
        <rFont val="Arial"/>
      </rPr>
      <t>Arun and Western Streams|Dairy|TRUE|700to900|DrainedAr</t>
    </r>
  </si>
  <si>
    <r>
      <rPr>
        <sz val="11"/>
        <color indexed="8"/>
        <rFont val="Arial"/>
      </rPr>
      <t>Arun and Western Streams|Dairy|FALSE|700to900|DrainedArGr</t>
    </r>
  </si>
  <si>
    <r>
      <rPr>
        <sz val="11"/>
        <color indexed="8"/>
        <rFont val="Arial"/>
      </rPr>
      <t>Arun and Western Streams|Dairy|TRUE|700to900|DrainedArGr</t>
    </r>
  </si>
  <si>
    <r>
      <rPr>
        <sz val="11"/>
        <color indexed="8"/>
        <rFont val="Arial"/>
      </rPr>
      <t>Arun and Western Streams|Dairy|FALSE|900to1200|FreeDrain</t>
    </r>
  </si>
  <si>
    <r>
      <rPr>
        <sz val="11"/>
        <color indexed="8"/>
        <rFont val="Arial"/>
      </rPr>
      <t>Arun and Western Streams|Dairy|TRUE|900to1200|FreeDrain</t>
    </r>
  </si>
  <si>
    <r>
      <rPr>
        <sz val="11"/>
        <color indexed="8"/>
        <rFont val="Arial"/>
      </rPr>
      <t>Arun and Western Streams|Dairy|FALSE|900to1200|DrainedAr</t>
    </r>
  </si>
  <si>
    <r>
      <rPr>
        <sz val="11"/>
        <color indexed="8"/>
        <rFont val="Arial"/>
      </rPr>
      <t>Arun and Western Streams|Dairy|FALSE|900to1200|DrainedArGr</t>
    </r>
  </si>
  <si>
    <r>
      <rPr>
        <sz val="11"/>
        <color indexed="8"/>
        <rFont val="Arial"/>
      </rPr>
      <t>Arun and Western Streams|Lowland|TRUE|600to700|DrainedAr</t>
    </r>
  </si>
  <si>
    <r>
      <rPr>
        <sz val="11"/>
        <color indexed="8"/>
        <rFont val="Arial"/>
      </rPr>
      <t>Arun and Western Streams|Lowland|FALSE|700to900|FreeDrain</t>
    </r>
  </si>
  <si>
    <r>
      <rPr>
        <sz val="11"/>
        <color indexed="8"/>
        <rFont val="Arial"/>
      </rPr>
      <t>Arun and Western Streams|Lowland|TRUE|700to900|FreeDrain</t>
    </r>
  </si>
  <si>
    <r>
      <rPr>
        <sz val="11"/>
        <color indexed="8"/>
        <rFont val="Arial"/>
      </rPr>
      <t>Arun and Western Streams|Lowland|FALSE|700to900|DrainedAr</t>
    </r>
  </si>
  <si>
    <r>
      <rPr>
        <sz val="11"/>
        <color indexed="8"/>
        <rFont val="Arial"/>
      </rPr>
      <t>Arun and Western Streams|Lowland|TRUE|700to900|DrainedAr</t>
    </r>
  </si>
  <si>
    <r>
      <rPr>
        <sz val="11"/>
        <color indexed="8"/>
        <rFont val="Arial"/>
      </rPr>
      <t>Arun and Western Streams|Lowland|FALSE|700to900|DrainedArGr</t>
    </r>
  </si>
  <si>
    <r>
      <rPr>
        <sz val="11"/>
        <color indexed="8"/>
        <rFont val="Arial"/>
      </rPr>
      <t>Arun and Western Streams|Lowland|TRUE|700to900|DrainedArGr</t>
    </r>
  </si>
  <si>
    <r>
      <rPr>
        <sz val="11"/>
        <color indexed="8"/>
        <rFont val="Arial"/>
      </rPr>
      <t>Arun and Western Streams|Lowland|FALSE|900to1200|FreeDrain</t>
    </r>
  </si>
  <si>
    <r>
      <rPr>
        <sz val="11"/>
        <color indexed="8"/>
        <rFont val="Arial"/>
      </rPr>
      <t>Arun and Western Streams|Lowland|TRUE|900to1200|FreeDrain</t>
    </r>
  </si>
  <si>
    <r>
      <rPr>
        <sz val="11"/>
        <color indexed="8"/>
        <rFont val="Arial"/>
      </rPr>
      <t>Arun and Western Streams|Lowland|FALSE|900to1200|DrainedAr</t>
    </r>
  </si>
  <si>
    <r>
      <rPr>
        <sz val="11"/>
        <color indexed="8"/>
        <rFont val="Arial"/>
      </rPr>
      <t>Arun and Western Streams|Lowland|TRUE|900to1200|DrainedAr</t>
    </r>
  </si>
  <si>
    <r>
      <rPr>
        <sz val="11"/>
        <color indexed="8"/>
        <rFont val="Arial"/>
      </rPr>
      <t>Arun and Western Streams|Lowland|FALSE|900to1200|DrainedArGr</t>
    </r>
  </si>
  <si>
    <r>
      <rPr>
        <sz val="11"/>
        <color indexed="8"/>
        <rFont val="Arial"/>
      </rPr>
      <t>Arun and Western Streams|Lowland|TRUE|900to1200|DrainedArGr</t>
    </r>
  </si>
  <si>
    <r>
      <rPr>
        <sz val="11"/>
        <color indexed="8"/>
        <rFont val="Arial"/>
      </rPr>
      <t>Arun and Western Streams|Lowland|TRUE|Over1500|DrainedAr</t>
    </r>
  </si>
  <si>
    <r>
      <rPr>
        <sz val="11"/>
        <color indexed="8"/>
        <rFont val="Arial"/>
      </rPr>
      <t>Arun and Western Streams|Mixed|TRUE|700to900|FreeDrain</t>
    </r>
  </si>
  <si>
    <r>
      <rPr>
        <sz val="11"/>
        <color indexed="8"/>
        <rFont val="Arial"/>
      </rPr>
      <t>Arun and Western Streams|Mixed|FALSE|700to900|DrainedAr</t>
    </r>
  </si>
  <si>
    <r>
      <rPr>
        <sz val="11"/>
        <color indexed="8"/>
        <rFont val="Arial"/>
      </rPr>
      <t>Arun and Western Streams|Mixed|TRUE|700to900|DrainedAr</t>
    </r>
  </si>
  <si>
    <r>
      <rPr>
        <sz val="11"/>
        <color indexed="8"/>
        <rFont val="Arial"/>
      </rPr>
      <t>Arun and Western Streams|Mixed|FALSE|700to900|DrainedArGr</t>
    </r>
  </si>
  <si>
    <r>
      <rPr>
        <sz val="11"/>
        <color indexed="8"/>
        <rFont val="Arial"/>
      </rPr>
      <t>Arun and Western Streams|Mixed|TRUE|700to900|DrainedArGr</t>
    </r>
  </si>
  <si>
    <r>
      <rPr>
        <sz val="11"/>
        <color indexed="8"/>
        <rFont val="Arial"/>
      </rPr>
      <t>Arun and Western Streams|Mixed|FALSE|900to1200|FreeDrain</t>
    </r>
  </si>
  <si>
    <r>
      <rPr>
        <sz val="11"/>
        <color indexed="8"/>
        <rFont val="Arial"/>
      </rPr>
      <t>Arun and Western Streams|Mixed|TRUE|900to1200|FreeDrain</t>
    </r>
  </si>
  <si>
    <r>
      <rPr>
        <sz val="11"/>
        <color indexed="8"/>
        <rFont val="Arial"/>
      </rPr>
      <t>Arun and Western Streams|Mixed|FALSE|900to1200|DrainedAr</t>
    </r>
  </si>
  <si>
    <r>
      <rPr>
        <sz val="11"/>
        <color indexed="8"/>
        <rFont val="Arial"/>
      </rPr>
      <t>Arun and Western Streams|Mixed|TRUE|900to1200|DrainedAr</t>
    </r>
  </si>
  <si>
    <r>
      <rPr>
        <sz val="11"/>
        <color indexed="8"/>
        <rFont val="Arial"/>
      </rPr>
      <t>Arun and Western Streams|Mixed|FALSE|900to1200|DrainedArGr</t>
    </r>
  </si>
  <si>
    <r>
      <rPr>
        <sz val="11"/>
        <color indexed="8"/>
        <rFont val="Arial"/>
      </rPr>
      <t>Arun and Western Streams|Mixed|TRUE|900to1200|DrainedArGr</t>
    </r>
  </si>
  <si>
    <t>East Hampshire</t>
  </si>
  <si>
    <r>
      <rPr>
        <sz val="11"/>
        <color indexed="8"/>
        <rFont val="Arial"/>
      </rPr>
      <t>East Hampshire|Cereals|FALSE|700to900|FreeDrain</t>
    </r>
  </si>
  <si>
    <r>
      <rPr>
        <sz val="11"/>
        <color indexed="8"/>
        <rFont val="Arial"/>
      </rPr>
      <t>East Hampshire|Cereals|TRUE|700to900|FreeDrain</t>
    </r>
  </si>
  <si>
    <r>
      <rPr>
        <sz val="11"/>
        <color indexed="8"/>
        <rFont val="Arial"/>
      </rPr>
      <t>East Hampshire|Cereals|FALSE|700to900|DrainedAr</t>
    </r>
  </si>
  <si>
    <r>
      <rPr>
        <sz val="11"/>
        <color indexed="8"/>
        <rFont val="Arial"/>
      </rPr>
      <t>East Hampshire|Cereals|TRUE|700to900|DrainedAr</t>
    </r>
  </si>
  <si>
    <r>
      <rPr>
        <sz val="11"/>
        <color indexed="8"/>
        <rFont val="Arial"/>
      </rPr>
      <t>East Hampshire|Cereals|FALSE|700to900|DrainedArGr</t>
    </r>
  </si>
  <si>
    <r>
      <rPr>
        <sz val="11"/>
        <color indexed="8"/>
        <rFont val="Arial"/>
      </rPr>
      <t>East Hampshire|Cereals|TRUE|700to900|DrainedArGr</t>
    </r>
  </si>
  <si>
    <r>
      <rPr>
        <sz val="11"/>
        <color indexed="8"/>
        <rFont val="Arial"/>
      </rPr>
      <t>East Hampshire|Cereals|TRUE|900to1200|FreeDrain</t>
    </r>
  </si>
  <si>
    <r>
      <rPr>
        <sz val="11"/>
        <color indexed="8"/>
        <rFont val="Arial"/>
      </rPr>
      <t>East Hampshire|General|FALSE|700to900|FreeDrain</t>
    </r>
  </si>
  <si>
    <r>
      <rPr>
        <sz val="11"/>
        <color indexed="8"/>
        <rFont val="Arial"/>
      </rPr>
      <t>East Hampshire|General|TRUE|700to900|FreeDrain</t>
    </r>
  </si>
  <si>
    <r>
      <rPr>
        <sz val="11"/>
        <color indexed="8"/>
        <rFont val="Arial"/>
      </rPr>
      <t>East Hampshire|General|FALSE|700to900|DrainedAr</t>
    </r>
  </si>
  <si>
    <r>
      <rPr>
        <sz val="11"/>
        <color indexed="8"/>
        <rFont val="Arial"/>
      </rPr>
      <t>East Hampshire|General|TRUE|700to900|DrainedAr</t>
    </r>
  </si>
  <si>
    <r>
      <rPr>
        <sz val="11"/>
        <color indexed="8"/>
        <rFont val="Arial"/>
      </rPr>
      <t>East Hampshire|General|FALSE|700to900|DrainedArGr</t>
    </r>
  </si>
  <si>
    <r>
      <rPr>
        <sz val="11"/>
        <color indexed="8"/>
        <rFont val="Arial"/>
      </rPr>
      <t>East Hampshire|General|TRUE|700to900|DrainedArGr</t>
    </r>
  </si>
  <si>
    <r>
      <rPr>
        <sz val="11"/>
        <color indexed="8"/>
        <rFont val="Arial"/>
      </rPr>
      <t>East Hampshire|General|TRUE|900to1200|FreeDrain</t>
    </r>
  </si>
  <si>
    <r>
      <rPr>
        <sz val="11"/>
        <color indexed="8"/>
        <rFont val="Arial"/>
      </rPr>
      <t>East Hampshire|General|TRUE|900to1200|DrainedAr</t>
    </r>
  </si>
  <si>
    <r>
      <rPr>
        <sz val="11"/>
        <color indexed="8"/>
        <rFont val="Arial"/>
      </rPr>
      <t>East Hampshire|Horticulture|FALSE|700to900|FreeDrain</t>
    </r>
  </si>
  <si>
    <r>
      <rPr>
        <sz val="11"/>
        <color indexed="8"/>
        <rFont val="Arial"/>
      </rPr>
      <t>East Hampshire|Horticulture|TRUE|700to900|FreeDrain</t>
    </r>
  </si>
  <si>
    <r>
      <rPr>
        <sz val="11"/>
        <color indexed="8"/>
        <rFont val="Arial"/>
      </rPr>
      <t>East Hampshire|Horticulture|TRUE|700to900|DrainedAr</t>
    </r>
  </si>
  <si>
    <r>
      <rPr>
        <sz val="11"/>
        <color indexed="8"/>
        <rFont val="Arial"/>
      </rPr>
      <t>East Hampshire|Horticulture|FALSE|700to900|DrainedArGr</t>
    </r>
  </si>
  <si>
    <r>
      <rPr>
        <sz val="11"/>
        <color indexed="8"/>
        <rFont val="Arial"/>
      </rPr>
      <t>East Hampshire|Horticulture|TRUE|700to900|DrainedArGr</t>
    </r>
  </si>
  <si>
    <r>
      <rPr>
        <sz val="11"/>
        <color indexed="8"/>
        <rFont val="Arial"/>
      </rPr>
      <t>East Hampshire|Horticulture|TRUE|900to1200|FreeDrain</t>
    </r>
  </si>
  <si>
    <r>
      <rPr>
        <sz val="11"/>
        <color indexed="8"/>
        <rFont val="Arial"/>
      </rPr>
      <t>East Hampshire|Pig|FALSE|700to900|FreeDrain</t>
    </r>
  </si>
  <si>
    <r>
      <rPr>
        <sz val="11"/>
        <color indexed="8"/>
        <rFont val="Arial"/>
      </rPr>
      <t>East Hampshire|Pig|TRUE|700to900|FreeDrain</t>
    </r>
  </si>
  <si>
    <r>
      <rPr>
        <sz val="11"/>
        <color indexed="8"/>
        <rFont val="Arial"/>
      </rPr>
      <t>East Hampshire|Pig|TRUE|700to900|DrainedAr</t>
    </r>
  </si>
  <si>
    <r>
      <rPr>
        <sz val="11"/>
        <color indexed="8"/>
        <rFont val="Arial"/>
      </rPr>
      <t>East Hampshire|Pig|FALSE|700to900|DrainedArGr</t>
    </r>
  </si>
  <si>
    <r>
      <rPr>
        <sz val="11"/>
        <color indexed="8"/>
        <rFont val="Arial"/>
      </rPr>
      <t>East Hampshire|Pig|TRUE|700to900|DrainedArGr</t>
    </r>
  </si>
  <si>
    <r>
      <rPr>
        <sz val="11"/>
        <color indexed="8"/>
        <rFont val="Arial"/>
      </rPr>
      <t>East Hampshire|Poultry|FALSE|700to900|FreeDrain</t>
    </r>
  </si>
  <si>
    <r>
      <rPr>
        <sz val="11"/>
        <color indexed="8"/>
        <rFont val="Arial"/>
      </rPr>
      <t>East Hampshire|Poultry|TRUE|700to900|FreeDrain</t>
    </r>
  </si>
  <si>
    <r>
      <rPr>
        <sz val="11"/>
        <color indexed="8"/>
        <rFont val="Arial"/>
      </rPr>
      <t>East Hampshire|Poultry|TRUE|700to900|DrainedArGr</t>
    </r>
  </si>
  <si>
    <r>
      <rPr>
        <sz val="11"/>
        <color indexed="8"/>
        <rFont val="Arial"/>
      </rPr>
      <t>East Hampshire|Poultry|TRUE|900to1200|FreeDrain</t>
    </r>
  </si>
  <si>
    <r>
      <rPr>
        <sz val="11"/>
        <color indexed="8"/>
        <rFont val="Arial"/>
      </rPr>
      <t>East Hampshire|Dairy|TRUE|700to900|FreeDrain</t>
    </r>
  </si>
  <si>
    <r>
      <rPr>
        <sz val="11"/>
        <color indexed="8"/>
        <rFont val="Arial"/>
      </rPr>
      <t>East Hampshire|Dairy|TRUE|700to900|DrainedArGr</t>
    </r>
  </si>
  <si>
    <r>
      <rPr>
        <sz val="11"/>
        <color indexed="8"/>
        <rFont val="Arial"/>
      </rPr>
      <t>East Hampshire|Dairy|TRUE|900to1200|FreeDrain</t>
    </r>
  </si>
  <si>
    <r>
      <rPr>
        <sz val="11"/>
        <color indexed="8"/>
        <rFont val="Arial"/>
      </rPr>
      <t>East Hampshire|Lowland|FALSE|700to900|FreeDrain</t>
    </r>
  </si>
  <si>
    <r>
      <rPr>
        <sz val="11"/>
        <color indexed="8"/>
        <rFont val="Arial"/>
      </rPr>
      <t>East Hampshire|Lowland|TRUE|700to900|FreeDrain</t>
    </r>
  </si>
  <si>
    <r>
      <rPr>
        <sz val="11"/>
        <color indexed="8"/>
        <rFont val="Arial"/>
      </rPr>
      <t>East Hampshire|Lowland|FALSE|700to900|DrainedAr</t>
    </r>
  </si>
  <si>
    <r>
      <rPr>
        <sz val="11"/>
        <color indexed="8"/>
        <rFont val="Arial"/>
      </rPr>
      <t>East Hampshire|Lowland|TRUE|700to900|DrainedAr</t>
    </r>
  </si>
  <si>
    <r>
      <rPr>
        <sz val="11"/>
        <color indexed="8"/>
        <rFont val="Arial"/>
      </rPr>
      <t>East Hampshire|Lowland|FALSE|700to900|DrainedArGr</t>
    </r>
  </si>
  <si>
    <r>
      <rPr>
        <sz val="11"/>
        <color indexed="8"/>
        <rFont val="Arial"/>
      </rPr>
      <t>East Hampshire|Lowland|TRUE|700to900|DrainedArGr</t>
    </r>
  </si>
  <si>
    <r>
      <rPr>
        <sz val="11"/>
        <color indexed="8"/>
        <rFont val="Arial"/>
      </rPr>
      <t>East Hampshire|Lowland|TRUE|900to1200|FreeDrain</t>
    </r>
  </si>
  <si>
    <r>
      <rPr>
        <sz val="11"/>
        <color indexed="8"/>
        <rFont val="Arial"/>
      </rPr>
      <t>East Hampshire|Lowland|TRUE|900to1200|DrainedAr</t>
    </r>
  </si>
  <si>
    <r>
      <rPr>
        <sz val="11"/>
        <color indexed="8"/>
        <rFont val="Arial"/>
      </rPr>
      <t>East Hampshire|Mixed|TRUE|700to900|FreeDrain</t>
    </r>
  </si>
  <si>
    <r>
      <rPr>
        <sz val="11"/>
        <color indexed="8"/>
        <rFont val="Arial"/>
      </rPr>
      <t>East Hampshire|Mixed|TRUE|700to900|DrainedAr</t>
    </r>
  </si>
  <si>
    <r>
      <rPr>
        <sz val="11"/>
        <color indexed="8"/>
        <rFont val="Arial"/>
      </rPr>
      <t>East Hampshire|Mixed|TRUE|700to900|DrainedArGr</t>
    </r>
  </si>
  <si>
    <r>
      <rPr>
        <sz val="11"/>
        <color indexed="8"/>
        <rFont val="Arial"/>
      </rPr>
      <t>East Hampshire|Mixed|TRUE|900to1200|FreeDrain</t>
    </r>
  </si>
  <si>
    <t>Isle of Wight</t>
  </si>
  <si>
    <r>
      <rPr>
        <sz val="11"/>
        <color indexed="8"/>
        <rFont val="Arial"/>
      </rPr>
      <t>Isle of Wight|Cereals|FALSE|700to900|FreeDrain</t>
    </r>
  </si>
  <si>
    <r>
      <rPr>
        <sz val="11"/>
        <color indexed="8"/>
        <rFont val="Arial"/>
      </rPr>
      <t>Isle of Wight|Cereals|TRUE|700to900|FreeDrain</t>
    </r>
  </si>
  <si>
    <r>
      <rPr>
        <sz val="11"/>
        <color indexed="8"/>
        <rFont val="Arial"/>
      </rPr>
      <t>Isle of Wight|Cereals|FALSE|700to900|DrainedAr</t>
    </r>
  </si>
  <si>
    <r>
      <rPr>
        <sz val="11"/>
        <color indexed="8"/>
        <rFont val="Arial"/>
      </rPr>
      <t>Isle of Wight|Cereals|TRUE|700to900|DrainedAr</t>
    </r>
  </si>
  <si>
    <r>
      <rPr>
        <sz val="11"/>
        <color indexed="8"/>
        <rFont val="Arial"/>
      </rPr>
      <t>Isle of Wight|Cereals|FALSE|700to900|DrainedArGr</t>
    </r>
  </si>
  <si>
    <r>
      <rPr>
        <sz val="11"/>
        <color indexed="8"/>
        <rFont val="Arial"/>
      </rPr>
      <t>Isle of Wight|Cereals|TRUE|700to900|DrainedArGr</t>
    </r>
  </si>
  <si>
    <r>
      <rPr>
        <sz val="11"/>
        <color indexed="8"/>
        <rFont val="Arial"/>
      </rPr>
      <t>Isle of Wight|Cereals|TRUE|900to1200|FreeDrain</t>
    </r>
  </si>
  <si>
    <r>
      <rPr>
        <sz val="11"/>
        <color indexed="8"/>
        <rFont val="Arial"/>
      </rPr>
      <t>Isle of Wight|Cereals|TRUE|900to1200|DrainedArGr</t>
    </r>
  </si>
  <si>
    <r>
      <rPr>
        <sz val="11"/>
        <color indexed="8"/>
        <rFont val="Arial"/>
      </rPr>
      <t>Isle of Wight|General|FALSE|700to900|FreeDrain</t>
    </r>
  </si>
  <si>
    <r>
      <rPr>
        <sz val="11"/>
        <color indexed="8"/>
        <rFont val="Arial"/>
      </rPr>
      <t>Isle of Wight|General|TRUE|700to900|FreeDrain</t>
    </r>
  </si>
  <si>
    <r>
      <rPr>
        <sz val="11"/>
        <color indexed="8"/>
        <rFont val="Arial"/>
      </rPr>
      <t>Isle of Wight|General|FALSE|700to900|DrainedAr</t>
    </r>
  </si>
  <si>
    <r>
      <rPr>
        <sz val="11"/>
        <color indexed="8"/>
        <rFont val="Arial"/>
      </rPr>
      <t>Isle of Wight|General|TRUE|700to900|DrainedAr</t>
    </r>
  </si>
  <si>
    <r>
      <rPr>
        <sz val="11"/>
        <color indexed="8"/>
        <rFont val="Arial"/>
      </rPr>
      <t>Isle of Wight|General|FALSE|700to900|DrainedArGr</t>
    </r>
  </si>
  <si>
    <r>
      <rPr>
        <sz val="11"/>
        <color indexed="8"/>
        <rFont val="Arial"/>
      </rPr>
      <t>Isle of Wight|General|TRUE|700to900|DrainedArGr</t>
    </r>
  </si>
  <si>
    <r>
      <rPr>
        <sz val="11"/>
        <color indexed="8"/>
        <rFont val="Arial"/>
      </rPr>
      <t>Isle of Wight|General|TRUE|900to1200|FreeDrain</t>
    </r>
  </si>
  <si>
    <r>
      <rPr>
        <sz val="11"/>
        <color indexed="8"/>
        <rFont val="Arial"/>
      </rPr>
      <t>Isle of Wight|General|TRUE|900to1200|DrainedArGr</t>
    </r>
  </si>
  <si>
    <r>
      <rPr>
        <sz val="11"/>
        <color indexed="8"/>
        <rFont val="Arial"/>
      </rPr>
      <t>Isle of Wight|General|FALSE|Over1500|DrainedAr</t>
    </r>
  </si>
  <si>
    <r>
      <rPr>
        <sz val="11"/>
        <color indexed="8"/>
        <rFont val="Arial"/>
      </rPr>
      <t>Isle of Wight|General|TRUE|Over1500|DrainedArGr</t>
    </r>
  </si>
  <si>
    <r>
      <rPr>
        <sz val="11"/>
        <color indexed="8"/>
        <rFont val="Arial"/>
      </rPr>
      <t>Isle of Wight|Horticulture|FALSE|700to900|FreeDrain</t>
    </r>
  </si>
  <si>
    <r>
      <rPr>
        <sz val="11"/>
        <color indexed="8"/>
        <rFont val="Arial"/>
      </rPr>
      <t>Isle of Wight|Horticulture|TRUE|700to900|FreeDrain</t>
    </r>
  </si>
  <si>
    <r>
      <rPr>
        <sz val="11"/>
        <color indexed="8"/>
        <rFont val="Arial"/>
      </rPr>
      <t>Isle of Wight|Horticulture|FALSE|700to900|DrainedAr</t>
    </r>
  </si>
  <si>
    <r>
      <rPr>
        <sz val="11"/>
        <color indexed="8"/>
        <rFont val="Arial"/>
      </rPr>
      <t>Isle of Wight|Horticulture|TRUE|700to900|DrainedAr</t>
    </r>
  </si>
  <si>
    <r>
      <rPr>
        <sz val="11"/>
        <color indexed="8"/>
        <rFont val="Arial"/>
      </rPr>
      <t>Isle of Wight|Horticulture|FALSE|700to900|DrainedArGr</t>
    </r>
  </si>
  <si>
    <r>
      <rPr>
        <sz val="11"/>
        <color indexed="8"/>
        <rFont val="Arial"/>
      </rPr>
      <t>Isle of Wight|Horticulture|TRUE|900to1200|FreeDrain</t>
    </r>
  </si>
  <si>
    <r>
      <rPr>
        <sz val="11"/>
        <color indexed="8"/>
        <rFont val="Arial"/>
      </rPr>
      <t>Isle of Wight|Poultry|FALSE|700to900|FreeDrain</t>
    </r>
  </si>
  <si>
    <r>
      <rPr>
        <sz val="11"/>
        <color indexed="8"/>
        <rFont val="Arial"/>
      </rPr>
      <t>Isle of Wight|Poultry|TRUE|700to900|FreeDrain</t>
    </r>
  </si>
  <si>
    <r>
      <rPr>
        <sz val="11"/>
        <color indexed="8"/>
        <rFont val="Arial"/>
      </rPr>
      <t>Isle of Wight|Poultry|TRUE|700to900|DrainedAr</t>
    </r>
  </si>
  <si>
    <r>
      <rPr>
        <sz val="11"/>
        <color indexed="8"/>
        <rFont val="Arial"/>
      </rPr>
      <t>Isle of Wight|Poultry|FALSE|700to900|DrainedArGr</t>
    </r>
  </si>
  <si>
    <r>
      <rPr>
        <sz val="11"/>
        <color indexed="8"/>
        <rFont val="Arial"/>
      </rPr>
      <t>Isle of Wight|Poultry|TRUE|700to900|DrainedArGr</t>
    </r>
  </si>
  <si>
    <r>
      <rPr>
        <sz val="11"/>
        <color indexed="8"/>
        <rFont val="Arial"/>
      </rPr>
      <t>Isle of Wight|Dairy|FALSE|700to900|FreeDrain</t>
    </r>
  </si>
  <si>
    <r>
      <rPr>
        <sz val="11"/>
        <color indexed="8"/>
        <rFont val="Arial"/>
      </rPr>
      <t>Isle of Wight|Dairy|TRUE|700to900|FreeDrain</t>
    </r>
  </si>
  <si>
    <r>
      <rPr>
        <sz val="11"/>
        <color indexed="8"/>
        <rFont val="Arial"/>
      </rPr>
      <t>Isle of Wight|Dairy|FALSE|700to900|DrainedAr</t>
    </r>
  </si>
  <si>
    <r>
      <rPr>
        <sz val="11"/>
        <color indexed="8"/>
        <rFont val="Arial"/>
      </rPr>
      <t>Isle of Wight|Dairy|FALSE|700to900|DrainedArGr</t>
    </r>
  </si>
  <si>
    <r>
      <rPr>
        <sz val="11"/>
        <color indexed="8"/>
        <rFont val="Arial"/>
      </rPr>
      <t>Isle of Wight|Dairy|TRUE|700to900|DrainedArGr</t>
    </r>
  </si>
  <si>
    <r>
      <rPr>
        <sz val="11"/>
        <color indexed="8"/>
        <rFont val="Arial"/>
      </rPr>
      <t>Isle of Wight|Dairy|TRUE|Over1500|DrainedArGr</t>
    </r>
  </si>
  <si>
    <r>
      <rPr>
        <sz val="11"/>
        <color indexed="8"/>
        <rFont val="Arial"/>
      </rPr>
      <t>Isle of Wight|Lowland|FALSE|700to900|FreeDrain</t>
    </r>
  </si>
  <si>
    <r>
      <rPr>
        <sz val="11"/>
        <color indexed="8"/>
        <rFont val="Arial"/>
      </rPr>
      <t>Isle of Wight|Lowland|TRUE|700to900|FreeDrain</t>
    </r>
  </si>
  <si>
    <r>
      <rPr>
        <sz val="11"/>
        <color indexed="8"/>
        <rFont val="Arial"/>
      </rPr>
      <t>Isle of Wight|Lowland|FALSE|700to900|DrainedAr</t>
    </r>
  </si>
  <si>
    <r>
      <rPr>
        <sz val="11"/>
        <color indexed="8"/>
        <rFont val="Arial"/>
      </rPr>
      <t>Isle of Wight|Lowland|TRUE|700to900|DrainedAr</t>
    </r>
  </si>
  <si>
    <r>
      <rPr>
        <sz val="11"/>
        <color indexed="8"/>
        <rFont val="Arial"/>
      </rPr>
      <t>Isle of Wight|Lowland|FALSE|700to900|DrainedArGr</t>
    </r>
  </si>
  <si>
    <r>
      <rPr>
        <sz val="11"/>
        <color indexed="8"/>
        <rFont val="Arial"/>
      </rPr>
      <t>Isle of Wight|Lowland|TRUE|700to900|DrainedArGr</t>
    </r>
  </si>
  <si>
    <r>
      <rPr>
        <sz val="11"/>
        <color indexed="8"/>
        <rFont val="Arial"/>
      </rPr>
      <t>Isle of Wight|Lowland|TRUE|900to1200|FreeDrain</t>
    </r>
  </si>
  <si>
    <r>
      <rPr>
        <sz val="11"/>
        <color indexed="8"/>
        <rFont val="Arial"/>
      </rPr>
      <t>Isle of Wight|Lowland|TRUE|900to1200|DrainedArGr</t>
    </r>
  </si>
  <si>
    <r>
      <rPr>
        <sz val="11"/>
        <color indexed="8"/>
        <rFont val="Arial"/>
      </rPr>
      <t>Isle of Wight|Lowland|FALSE|Over1500|FreeDrain</t>
    </r>
  </si>
  <si>
    <r>
      <rPr>
        <sz val="11"/>
        <color indexed="8"/>
        <rFont val="Arial"/>
      </rPr>
      <t>Isle of Wight|Lowland|TRUE|Over1500|FreeDrain</t>
    </r>
  </si>
  <si>
    <r>
      <rPr>
        <sz val="11"/>
        <color indexed="8"/>
        <rFont val="Arial"/>
      </rPr>
      <t>Isle of Wight|Mixed|FALSE|700to900|FreeDrain</t>
    </r>
  </si>
  <si>
    <r>
      <rPr>
        <sz val="11"/>
        <color indexed="8"/>
        <rFont val="Arial"/>
      </rPr>
      <t>Isle of Wight|Mixed|TRUE|700to900|FreeDrain</t>
    </r>
  </si>
  <si>
    <r>
      <rPr>
        <sz val="11"/>
        <color indexed="8"/>
        <rFont val="Arial"/>
      </rPr>
      <t>Isle of Wight|Mixed|FALSE|700to900|DrainedAr</t>
    </r>
  </si>
  <si>
    <r>
      <rPr>
        <sz val="11"/>
        <color indexed="8"/>
        <rFont val="Arial"/>
      </rPr>
      <t>Isle of Wight|Mixed|TRUE|700to900|DrainedAr</t>
    </r>
  </si>
  <si>
    <r>
      <rPr>
        <sz val="11"/>
        <color indexed="8"/>
        <rFont val="Arial"/>
      </rPr>
      <t>Isle of Wight|Mixed|FALSE|700to900|DrainedArGr</t>
    </r>
  </si>
  <si>
    <r>
      <rPr>
        <sz val="11"/>
        <color indexed="8"/>
        <rFont val="Arial"/>
      </rPr>
      <t>Isle of Wight|Mixed|TRUE|700to900|DrainedArGr</t>
    </r>
  </si>
  <si>
    <t>New Forest</t>
  </si>
  <si>
    <r>
      <rPr>
        <sz val="11"/>
        <color indexed="8"/>
        <rFont val="Arial"/>
      </rPr>
      <t>New Forest|Cereals|FALSE|700to900|FreeDrain</t>
    </r>
  </si>
  <si>
    <r>
      <rPr>
        <sz val="11"/>
        <color indexed="8"/>
        <rFont val="Arial"/>
      </rPr>
      <t>New Forest|Cereals|TRUE|700to900|FreeDrain</t>
    </r>
  </si>
  <si>
    <r>
      <rPr>
        <sz val="11"/>
        <color indexed="8"/>
        <rFont val="Arial"/>
      </rPr>
      <t>New Forest|Cereals|FALSE|700to900|DrainedAr</t>
    </r>
  </si>
  <si>
    <r>
      <rPr>
        <sz val="11"/>
        <color indexed="8"/>
        <rFont val="Arial"/>
      </rPr>
      <t>New Forest|Cereals|TRUE|700to900|DrainedAr</t>
    </r>
  </si>
  <si>
    <r>
      <rPr>
        <sz val="11"/>
        <color indexed="8"/>
        <rFont val="Arial"/>
      </rPr>
      <t>New Forest|General|FALSE|700to900|FreeDrain</t>
    </r>
  </si>
  <si>
    <r>
      <rPr>
        <sz val="11"/>
        <color indexed="8"/>
        <rFont val="Arial"/>
      </rPr>
      <t>New Forest|General|TRUE|700to900|FreeDrain</t>
    </r>
  </si>
  <si>
    <r>
      <rPr>
        <sz val="11"/>
        <color indexed="8"/>
        <rFont val="Arial"/>
      </rPr>
      <t>New Forest|General|FALSE|700to900|DrainedAr</t>
    </r>
  </si>
  <si>
    <r>
      <rPr>
        <sz val="11"/>
        <color indexed="8"/>
        <rFont val="Arial"/>
      </rPr>
      <t>New Forest|General|TRUE|700to900|DrainedAr</t>
    </r>
  </si>
  <si>
    <r>
      <rPr>
        <sz val="11"/>
        <color indexed="8"/>
        <rFont val="Arial"/>
      </rPr>
      <t>New Forest|General|FALSE|700to900|DrainedArGr</t>
    </r>
  </si>
  <si>
    <r>
      <rPr>
        <sz val="11"/>
        <color indexed="8"/>
        <rFont val="Arial"/>
      </rPr>
      <t>New Forest|General|TRUE|700to900|DrainedArGr</t>
    </r>
  </si>
  <si>
    <r>
      <rPr>
        <sz val="11"/>
        <color indexed="8"/>
        <rFont val="Arial"/>
      </rPr>
      <t>New Forest|Horticulture|TRUE|700to900|DrainedAr</t>
    </r>
  </si>
  <si>
    <r>
      <rPr>
        <sz val="11"/>
        <color indexed="8"/>
        <rFont val="Arial"/>
      </rPr>
      <t>New Forest|Horticulture|FALSE|700to900|DrainedArGr</t>
    </r>
  </si>
  <si>
    <r>
      <rPr>
        <sz val="11"/>
        <color indexed="8"/>
        <rFont val="Arial"/>
      </rPr>
      <t>New Forest|Horticulture|TRUE|900to1200|DrainedArGr</t>
    </r>
  </si>
  <si>
    <r>
      <rPr>
        <sz val="11"/>
        <color indexed="8"/>
        <rFont val="Arial"/>
      </rPr>
      <t>New Forest|Poultry|FALSE|700to900|FreeDrain</t>
    </r>
  </si>
  <si>
    <r>
      <rPr>
        <sz val="11"/>
        <color indexed="8"/>
        <rFont val="Arial"/>
      </rPr>
      <t>New Forest|Poultry|TRUE|700to900|FreeDrain</t>
    </r>
  </si>
  <si>
    <r>
      <rPr>
        <sz val="11"/>
        <color indexed="8"/>
        <rFont val="Arial"/>
      </rPr>
      <t>New Forest|Poultry|FALSE|700to900|DrainedAr</t>
    </r>
  </si>
  <si>
    <r>
      <rPr>
        <sz val="11"/>
        <color indexed="8"/>
        <rFont val="Arial"/>
      </rPr>
      <t>New Forest|Poultry|TRUE|700to900|DrainedAr</t>
    </r>
  </si>
  <si>
    <r>
      <rPr>
        <sz val="11"/>
        <color indexed="8"/>
        <rFont val="Arial"/>
      </rPr>
      <t>New Forest|Poultry|FALSE|700to900|DrainedArGr</t>
    </r>
  </si>
  <si>
    <r>
      <rPr>
        <sz val="11"/>
        <color indexed="8"/>
        <rFont val="Arial"/>
      </rPr>
      <t>New Forest|Dairy|FALSE|700to900|FreeDrain</t>
    </r>
  </si>
  <si>
    <r>
      <rPr>
        <sz val="11"/>
        <color indexed="8"/>
        <rFont val="Arial"/>
      </rPr>
      <t>New Forest|Dairy|TRUE|700to900|FreeDrain</t>
    </r>
  </si>
  <si>
    <r>
      <rPr>
        <sz val="11"/>
        <color indexed="8"/>
        <rFont val="Arial"/>
      </rPr>
      <t>New Forest|Dairy|FALSE|700to900|DrainedAr</t>
    </r>
  </si>
  <si>
    <r>
      <rPr>
        <sz val="11"/>
        <color indexed="8"/>
        <rFont val="Arial"/>
      </rPr>
      <t>New Forest|Dairy|FALSE|700to900|DrainedArGr</t>
    </r>
  </si>
  <si>
    <r>
      <rPr>
        <sz val="11"/>
        <color indexed="8"/>
        <rFont val="Arial"/>
      </rPr>
      <t>New Forest|Lowland|FALSE|700to900|FreeDrain</t>
    </r>
  </si>
  <si>
    <r>
      <rPr>
        <sz val="11"/>
        <color indexed="8"/>
        <rFont val="Arial"/>
      </rPr>
      <t>New Forest|Lowland|TRUE|700to900|FreeDrain</t>
    </r>
  </si>
  <si>
    <r>
      <rPr>
        <sz val="11"/>
        <color indexed="8"/>
        <rFont val="Arial"/>
      </rPr>
      <t>New Forest|Lowland|FALSE|700to900|DrainedAr</t>
    </r>
  </si>
  <si>
    <r>
      <rPr>
        <sz val="11"/>
        <color indexed="8"/>
        <rFont val="Arial"/>
      </rPr>
      <t>New Forest|Lowland|TRUE|700to900|DrainedAr</t>
    </r>
  </si>
  <si>
    <r>
      <rPr>
        <sz val="11"/>
        <color indexed="8"/>
        <rFont val="Arial"/>
      </rPr>
      <t>New Forest|Lowland|FALSE|700to900|DrainedArGr</t>
    </r>
  </si>
  <si>
    <r>
      <rPr>
        <sz val="11"/>
        <color indexed="8"/>
        <rFont val="Arial"/>
      </rPr>
      <t>New Forest|Lowland|TRUE|700to900|DrainedArGr</t>
    </r>
  </si>
  <si>
    <r>
      <rPr>
        <sz val="11"/>
        <color indexed="8"/>
        <rFont val="Arial"/>
      </rPr>
      <t>New Forest|Lowland|FALSE|900to1200|DrainedArGr</t>
    </r>
  </si>
  <si>
    <r>
      <rPr>
        <sz val="11"/>
        <color indexed="8"/>
        <rFont val="Arial"/>
      </rPr>
      <t>New Forest|Lowland|TRUE|900to1200|DrainedArGr</t>
    </r>
  </si>
  <si>
    <r>
      <rPr>
        <sz val="11"/>
        <color indexed="8"/>
        <rFont val="Arial"/>
      </rPr>
      <t>New Forest|Mixed|FALSE|700to900|DrainedAr</t>
    </r>
  </si>
  <si>
    <r>
      <rPr>
        <sz val="11"/>
        <color indexed="8"/>
        <rFont val="Arial"/>
      </rPr>
      <t>New Forest|Mixed|TRUE|700to900|DrainedAr</t>
    </r>
  </si>
  <si>
    <r>
      <rPr>
        <sz val="11"/>
        <color indexed="8"/>
        <rFont val="Arial"/>
      </rPr>
      <t>New Forest|Mixed|FALSE|700to900|DrainedArGr</t>
    </r>
  </si>
  <si>
    <r>
      <rPr>
        <sz val="11"/>
        <color indexed="8"/>
        <rFont val="Arial"/>
      </rPr>
      <t>New Forest|Mixed|TRUE|900to1200|DrainedArGr</t>
    </r>
  </si>
  <si>
    <t>Test and Itchen</t>
  </si>
  <si>
    <r>
      <rPr>
        <sz val="11"/>
        <color indexed="8"/>
        <rFont val="Arial"/>
      </rPr>
      <t>Test and Itchen|Cereals|TRUE|700to900|FreeDrain</t>
    </r>
  </si>
  <si>
    <r>
      <rPr>
        <sz val="11"/>
        <color indexed="8"/>
        <rFont val="Arial"/>
      </rPr>
      <t>Test and Itchen|Cereals|TRUE|700to900|DrainedAr</t>
    </r>
  </si>
  <si>
    <r>
      <rPr>
        <sz val="11"/>
        <color indexed="8"/>
        <rFont val="Arial"/>
      </rPr>
      <t>Test and Itchen|Cereals|TRUE|700to900|DrainedArGr</t>
    </r>
  </si>
  <si>
    <r>
      <rPr>
        <sz val="11"/>
        <color indexed="8"/>
        <rFont val="Arial"/>
      </rPr>
      <t>Test and Itchen|Cereals|TRUE|900to1200|FreeDrain</t>
    </r>
  </si>
  <si>
    <r>
      <rPr>
        <sz val="11"/>
        <color indexed="8"/>
        <rFont val="Arial"/>
      </rPr>
      <t>Test and Itchen|Cereals|TRUE|900to1200|DrainedAr</t>
    </r>
  </si>
  <si>
    <r>
      <rPr>
        <sz val="11"/>
        <color indexed="8"/>
        <rFont val="Arial"/>
      </rPr>
      <t>Test and Itchen|General|TRUE|700to900|FreeDrain</t>
    </r>
  </si>
  <si>
    <r>
      <rPr>
        <sz val="11"/>
        <color indexed="8"/>
        <rFont val="Arial"/>
      </rPr>
      <t>Test and Itchen|General|TRUE|700to900|DrainedAr</t>
    </r>
  </si>
  <si>
    <r>
      <rPr>
        <sz val="11"/>
        <color indexed="8"/>
        <rFont val="Arial"/>
      </rPr>
      <t>Test and Itchen|General|TRUE|700to900|DrainedArGr</t>
    </r>
  </si>
  <si>
    <r>
      <rPr>
        <sz val="11"/>
        <color indexed="8"/>
        <rFont val="Arial"/>
      </rPr>
      <t>Test and Itchen|General|TRUE|900to1200|FreeDrain</t>
    </r>
  </si>
  <si>
    <r>
      <rPr>
        <sz val="11"/>
        <color indexed="8"/>
        <rFont val="Arial"/>
      </rPr>
      <t>Test and Itchen|General|TRUE|900to1200|DrainedAr</t>
    </r>
  </si>
  <si>
    <r>
      <rPr>
        <sz val="11"/>
        <color indexed="8"/>
        <rFont val="Arial"/>
      </rPr>
      <t>Test and Itchen|General|TRUE|900to1200|DrainedArGr</t>
    </r>
  </si>
  <si>
    <r>
      <rPr>
        <sz val="11"/>
        <color indexed="8"/>
        <rFont val="Arial"/>
      </rPr>
      <t>Test and Itchen|Horticulture|TRUE|700to900|FreeDrain</t>
    </r>
  </si>
  <si>
    <r>
      <rPr>
        <sz val="11"/>
        <color indexed="8"/>
        <rFont val="Arial"/>
      </rPr>
      <t>Test and Itchen|Horticulture|TRUE|700to900|DrainedAr</t>
    </r>
  </si>
  <si>
    <r>
      <rPr>
        <sz val="11"/>
        <color indexed="8"/>
        <rFont val="Arial"/>
      </rPr>
      <t>Test and Itchen|Horticulture|TRUE|700to900|DrainedArGr</t>
    </r>
  </si>
  <si>
    <r>
      <rPr>
        <sz val="11"/>
        <color indexed="8"/>
        <rFont val="Arial"/>
      </rPr>
      <t>Test and Itchen|Horticulture|TRUE|900to1200|FreeDrain</t>
    </r>
  </si>
  <si>
    <r>
      <rPr>
        <sz val="11"/>
        <color indexed="8"/>
        <rFont val="Arial"/>
      </rPr>
      <t>Test and Itchen|Horticulture|TRUE|900to1200|DrainedAr</t>
    </r>
  </si>
  <si>
    <r>
      <rPr>
        <sz val="11"/>
        <color indexed="8"/>
        <rFont val="Arial"/>
      </rPr>
      <t>Test and Itchen|Horticulture|TRUE|900to1200|DrainedArGr</t>
    </r>
  </si>
  <si>
    <r>
      <rPr>
        <sz val="11"/>
        <color indexed="8"/>
        <rFont val="Arial"/>
      </rPr>
      <t>Test and Itchen|Pig|TRUE|700to900|FreeDrain</t>
    </r>
  </si>
  <si>
    <r>
      <rPr>
        <sz val="11"/>
        <color indexed="8"/>
        <rFont val="Arial"/>
      </rPr>
      <t>Test and Itchen|Pig|TRUE|700to900|DrainedArGr</t>
    </r>
  </si>
  <si>
    <r>
      <rPr>
        <sz val="11"/>
        <color indexed="8"/>
        <rFont val="Arial"/>
      </rPr>
      <t>Test and Itchen|Pig|TRUE|900to1200|DrainedArGr</t>
    </r>
  </si>
  <si>
    <r>
      <rPr>
        <sz val="11"/>
        <color indexed="8"/>
        <rFont val="Arial"/>
      </rPr>
      <t>Test and Itchen|Poultry|TRUE|700to900|FreeDrain</t>
    </r>
  </si>
  <si>
    <r>
      <rPr>
        <sz val="11"/>
        <color indexed="8"/>
        <rFont val="Arial"/>
      </rPr>
      <t>Test and Itchen|Poultry|TRUE|700to900|DrainedArGr</t>
    </r>
  </si>
  <si>
    <r>
      <rPr>
        <sz val="11"/>
        <color indexed="8"/>
        <rFont val="Arial"/>
      </rPr>
      <t>Test and Itchen|Poultry|FALSE|900to1200|FreeDrain</t>
    </r>
  </si>
  <si>
    <r>
      <rPr>
        <sz val="11"/>
        <color indexed="8"/>
        <rFont val="Arial"/>
      </rPr>
      <t>Test and Itchen|Poultry|TRUE|900to1200|FreeDrain</t>
    </r>
  </si>
  <si>
    <r>
      <rPr>
        <sz val="11"/>
        <color indexed="8"/>
        <rFont val="Arial"/>
      </rPr>
      <t>Test and Itchen|Poultry|TRUE|900to1200|DrainedAr</t>
    </r>
  </si>
  <si>
    <r>
      <rPr>
        <sz val="11"/>
        <color indexed="8"/>
        <rFont val="Arial"/>
      </rPr>
      <t>Test and Itchen|Poultry|TRUE|900to1200|DrainedArGr</t>
    </r>
  </si>
  <si>
    <r>
      <rPr>
        <sz val="11"/>
        <color indexed="8"/>
        <rFont val="Arial"/>
      </rPr>
      <t>Test and Itchen|Dairy|TRUE|700to900|FreeDrain</t>
    </r>
  </si>
  <si>
    <r>
      <rPr>
        <sz val="11"/>
        <color indexed="8"/>
        <rFont val="Arial"/>
      </rPr>
      <t>Test and Itchen|Dairy|TRUE|700to900|DrainedArGr</t>
    </r>
  </si>
  <si>
    <r>
      <rPr>
        <sz val="11"/>
        <color indexed="8"/>
        <rFont val="Arial"/>
      </rPr>
      <t>Test and Itchen|Lowland|TRUE|700to900|FreeDrain</t>
    </r>
  </si>
  <si>
    <r>
      <rPr>
        <sz val="11"/>
        <color indexed="8"/>
        <rFont val="Arial"/>
      </rPr>
      <t>Test and Itchen|Lowland|FALSE|700to900|DrainedAr</t>
    </r>
  </si>
  <si>
    <r>
      <rPr>
        <sz val="11"/>
        <color indexed="8"/>
        <rFont val="Arial"/>
      </rPr>
      <t>Test and Itchen|Lowland|TRUE|700to900|DrainedAr</t>
    </r>
  </si>
  <si>
    <r>
      <rPr>
        <sz val="11"/>
        <color indexed="8"/>
        <rFont val="Arial"/>
      </rPr>
      <t>Test and Itchen|Lowland|FALSE|700to900|DrainedArGr</t>
    </r>
  </si>
  <si>
    <r>
      <rPr>
        <sz val="11"/>
        <color indexed="8"/>
        <rFont val="Arial"/>
      </rPr>
      <t>Test and Itchen|Lowland|TRUE|700to900|DrainedArGr</t>
    </r>
  </si>
  <si>
    <r>
      <rPr>
        <sz val="11"/>
        <color indexed="8"/>
        <rFont val="Arial"/>
      </rPr>
      <t>Test and Itchen|Lowland|FALSE|900to1200|FreeDrain</t>
    </r>
  </si>
  <si>
    <r>
      <rPr>
        <sz val="11"/>
        <color indexed="8"/>
        <rFont val="Arial"/>
      </rPr>
      <t>Test and Itchen|Lowland|TRUE|900to1200|FreeDrain</t>
    </r>
  </si>
  <si>
    <r>
      <rPr>
        <sz val="11"/>
        <color indexed="8"/>
        <rFont val="Arial"/>
      </rPr>
      <t>Test and Itchen|Lowland|TRUE|900to1200|DrainedAr</t>
    </r>
  </si>
  <si>
    <r>
      <rPr>
        <sz val="11"/>
        <color indexed="8"/>
        <rFont val="Arial"/>
      </rPr>
      <t>Test and Itchen|Lowland|TRUE|900to1200|DrainedArGr</t>
    </r>
  </si>
  <si>
    <r>
      <rPr>
        <sz val="11"/>
        <color indexed="8"/>
        <rFont val="Arial"/>
      </rPr>
      <t>Test and Itchen|Mixed|TRUE|700to900|FreeDrain</t>
    </r>
  </si>
  <si>
    <r>
      <rPr>
        <sz val="11"/>
        <color indexed="8"/>
        <rFont val="Arial"/>
      </rPr>
      <t>Test and Itchen|Mixed|TRUE|700to900|DrainedAr</t>
    </r>
  </si>
  <si>
    <r>
      <rPr>
        <sz val="11"/>
        <color indexed="8"/>
        <rFont val="Arial"/>
      </rPr>
      <t>Test and Itchen|Mixed|TRUE|700to900|DrainedArGr</t>
    </r>
  </si>
  <si>
    <r>
      <rPr>
        <sz val="11"/>
        <color indexed="8"/>
        <rFont val="Arial"/>
      </rPr>
      <t>Test and Itchen|Mixed|TRUE|900to1200|FreeDrain</t>
    </r>
  </si>
  <si>
    <r>
      <rPr>
        <sz val="11"/>
        <color indexed="8"/>
        <rFont val="Arial"/>
      </rPr>
      <t>Test and Itchen|Mixed|TRUE|900to1200|DrainedAr</t>
    </r>
  </si>
  <si>
    <r>
      <rPr>
        <sz val="11"/>
        <color indexed="8"/>
        <rFont val="Arial"/>
      </rPr>
      <t>Test and Itchen|Mixed|TRUE|900to1200|DrainedArGr</t>
    </r>
  </si>
  <si>
    <t>-</t>
  </si>
  <si>
    <t>Greenspace</t>
  </si>
  <si>
    <r>
      <rPr>
        <sz val="11"/>
        <color indexed="8"/>
        <rFont val="Arial"/>
      </rPr>
      <t>|||Greenspace</t>
    </r>
  </si>
  <si>
    <t>Community food growing</t>
  </si>
  <si>
    <r>
      <rPr>
        <sz val="11"/>
        <color indexed="8"/>
        <rFont val="Arial"/>
      </rPr>
      <t>|||Community food growing</t>
    </r>
  </si>
  <si>
    <t>Woodland</t>
  </si>
  <si>
    <r>
      <rPr>
        <sz val="11"/>
        <color indexed="8"/>
        <rFont val="Arial"/>
      </rPr>
      <t>|||Woodland</t>
    </r>
  </si>
  <si>
    <t>Shrub</t>
  </si>
  <si>
    <r>
      <rPr>
        <sz val="11"/>
        <color indexed="8"/>
        <rFont val="Arial"/>
      </rPr>
      <t>|||Shrub</t>
    </r>
  </si>
  <si>
    <t>Water</t>
  </si>
  <si>
    <r>
      <rPr>
        <sz val="11"/>
        <color indexed="8"/>
        <rFont val="Arial"/>
      </rPr>
      <t>|||Water</t>
    </r>
  </si>
  <si>
    <r>
      <rPr>
        <sz val="11"/>
        <color indexed="8"/>
        <rFont val="Arial"/>
      </rPr>
      <t>|||Residential urban land</t>
    </r>
  </si>
  <si>
    <r>
      <rPr>
        <sz val="11"/>
        <color indexed="8"/>
        <rFont val="Arial"/>
      </rPr>
      <t>Commercial/</t>
    </r>
    <r>
      <rPr>
        <i val="1"/>
        <sz val="11"/>
        <color indexed="8"/>
        <rFont val="Arial"/>
      </rPr>
      <t>i</t>
    </r>
    <r>
      <rPr>
        <sz val="11"/>
        <color indexed="8"/>
        <rFont val="Arial"/>
      </rPr>
      <t>ndustrial urban land</t>
    </r>
  </si>
  <si>
    <r>
      <rPr>
        <sz val="11"/>
        <color indexed="8"/>
        <rFont val="Arial"/>
      </rPr>
      <t>|||Commercial/industrial urban land</t>
    </r>
  </si>
  <si>
    <t>Open urban land</t>
  </si>
  <si>
    <r>
      <rPr>
        <sz val="11"/>
        <color indexed="8"/>
        <rFont val="Arial"/>
      </rPr>
      <t>|||Open urban land</t>
    </r>
  </si>
  <si>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</si>
  <si>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</si>
  <si>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</si>
  <si>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</si>
  <si>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</si>
  <si>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</si>
  <si>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</si>
  <si>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</si>
  <si>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</si>
  <si>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</si>
  <si>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</si>
  <si>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</si>
  <si>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</si>
  <si>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</si>
  <si>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</si>
  <si>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</si>
  <si>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</si>
  <si>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</si>
  <si>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</si>
  <si>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</si>
  <si>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</si>
  <si>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</si>
  <si>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</si>
  <si>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</si>
  <si>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</si>
  <si>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</si>
  <si>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</si>
  <si>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</si>
  <si>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</si>
  <si>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</si>
  <si>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</si>
  <si>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</si>
  <si>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</si>
  <si>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</si>
  <si>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</si>
  <si>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</si>
  <si>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</si>
  <si>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</si>
  <si>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</si>
  <si>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</si>
  <si>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</si>
  <si>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</si>
  <si>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</si>
  <si>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</si>
  <si>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</si>
  <si>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</si>
  <si>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</si>
  <si>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</si>
  <si>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</si>
  <si>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Freely draining</t>
  </si>
  <si>
    <t>Free Draining</t>
  </si>
  <si>
    <t>Commercial/industrial urban land</t>
  </si>
  <si>
    <t>Slightly impeded drainage</t>
  </si>
  <si>
    <t>Drained for arable</t>
  </si>
  <si>
    <t>Drained for arable and grassland</t>
  </si>
  <si>
    <t>Variable</t>
  </si>
  <si>
    <t>Surface Wetness</t>
  </si>
  <si>
    <t>Naturally wet</t>
  </si>
  <si>
    <t>Table 6: Stage 2 and 3 NVZ Lookup</t>
  </si>
  <si>
    <t>No</t>
  </si>
</sst>
</file>

<file path=xl/styles.xml><?xml version="1.0" encoding="utf-8"?>
<styleSheet xmlns="http://schemas.openxmlformats.org/spreadsheetml/2006/main">
  <numFmts count="1">
    <numFmt numFmtId="0" formatCode="General"/>
  </numFmts>
  <fonts count="42">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sz val="8"/>
      <color indexed="14"/>
      <name val="Calibri"/>
    </font>
    <font>
      <b val="1"/>
      <i val="1"/>
      <sz val="8"/>
      <color indexed="14"/>
      <name val="Calibri"/>
    </font>
    <font>
      <i val="1"/>
      <sz val="8"/>
      <color indexed="14"/>
      <name val="Calibri"/>
    </font>
    <font>
      <b val="1"/>
      <sz val="18"/>
      <color indexed="8"/>
      <name val="Century Gothic"/>
    </font>
    <font>
      <b val="1"/>
      <sz val="18"/>
      <color indexed="15"/>
      <name val="Century Gothic"/>
    </font>
    <font>
      <b val="1"/>
      <sz val="18"/>
      <color indexed="15"/>
      <name val="Calibri"/>
    </font>
    <font>
      <b val="1"/>
      <sz val="12"/>
      <color indexed="16"/>
      <name val="Arial"/>
    </font>
    <font>
      <b val="1"/>
      <sz val="24"/>
      <color indexed="12"/>
      <name val="Century Gothic"/>
    </font>
    <font>
      <sz val="11"/>
      <color indexed="8"/>
      <name val="Arial"/>
    </font>
    <font>
      <sz val="12"/>
      <color indexed="8"/>
      <name val="Arial"/>
    </font>
    <font>
      <b val="1"/>
      <sz val="18"/>
      <color indexed="12"/>
      <name val="Century Gothic"/>
    </font>
    <font>
      <b val="1"/>
      <u val="single"/>
      <sz val="14"/>
      <color indexed="8"/>
      <name val="Arial"/>
    </font>
    <font>
      <b val="1"/>
      <sz val="11"/>
      <color indexed="8"/>
      <name val="Arial"/>
    </font>
    <font>
      <sz val="11"/>
      <color indexed="8"/>
      <name val="Segoe UI"/>
    </font>
    <font>
      <u val="single"/>
      <sz val="11"/>
      <color indexed="20"/>
      <name val="Arial"/>
    </font>
    <font>
      <b val="1"/>
      <sz val="14"/>
      <color indexed="8"/>
      <name val="Arial"/>
    </font>
    <font>
      <sz val="24"/>
      <color indexed="12"/>
      <name val="Century Gothic"/>
    </font>
    <font>
      <b val="1"/>
      <sz val="11"/>
      <color indexed="8"/>
      <name val="Calibri"/>
    </font>
    <font>
      <sz val="11"/>
      <color indexed="8"/>
      <name val="Gill Sans MT"/>
    </font>
    <font>
      <sz val="11"/>
      <color indexed="17"/>
      <name val="Gill Sans MT"/>
    </font>
    <font>
      <b val="1"/>
      <sz val="14"/>
      <color indexed="8"/>
      <name val="Century Gothic"/>
    </font>
    <font>
      <b val="1"/>
      <sz val="11"/>
      <color indexed="12"/>
      <name val="Gill Sans MT"/>
    </font>
    <font>
      <b val="1"/>
      <sz val="11"/>
      <color indexed="8"/>
      <name val="Gill Sans MT"/>
    </font>
    <font>
      <sz val="12"/>
      <color indexed="8"/>
      <name val="Century Gothic"/>
    </font>
    <font>
      <sz val="11"/>
      <color indexed="21"/>
      <name val="Segoe UI"/>
    </font>
    <font>
      <sz val="11"/>
      <color indexed="22"/>
      <name val="Calibri"/>
    </font>
    <font>
      <sz val="11"/>
      <color indexed="22"/>
      <name val="Arial"/>
    </font>
    <font>
      <b val="1"/>
      <sz val="11"/>
      <color indexed="22"/>
      <name val="Arial"/>
    </font>
    <font>
      <sz val="11"/>
      <color indexed="23"/>
      <name val="Arial"/>
    </font>
    <font>
      <sz val="11"/>
      <color indexed="12"/>
      <name val="Arial"/>
    </font>
    <font>
      <sz val="11"/>
      <color indexed="12"/>
      <name val="Calibri"/>
    </font>
    <font>
      <b val="1"/>
      <sz val="11"/>
      <color indexed="8"/>
      <name val="Century Gothic"/>
    </font>
    <font>
      <b val="1"/>
      <sz val="12"/>
      <color indexed="8"/>
      <name val="Arial"/>
    </font>
    <font>
      <b val="1"/>
      <sz val="12"/>
      <color indexed="8"/>
      <name val="Century Gothic"/>
    </font>
    <font>
      <b val="1"/>
      <sz val="24"/>
      <color indexed="12"/>
      <name val="Arial"/>
    </font>
    <font>
      <i val="1"/>
      <sz val="11"/>
      <color indexed="8"/>
      <name val="Arial"/>
    </font>
  </fonts>
  <fills count="9">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7"/>
        <bgColor auto="1"/>
      </patternFill>
    </fill>
    <fill>
      <patternFill patternType="solid">
        <fgColor indexed="15"/>
        <bgColor auto="1"/>
      </patternFill>
    </fill>
    <fill>
      <patternFill patternType="solid">
        <fgColor indexed="18"/>
        <bgColor auto="1"/>
      </patternFill>
    </fill>
    <fill>
      <patternFill patternType="solid">
        <fgColor indexed="19"/>
        <bgColor auto="1"/>
      </patternFill>
    </fill>
  </fills>
  <borders count="49">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right/>
      <top/>
      <bottom style="thick">
        <color indexed="15"/>
      </bottom>
      <diagonal/>
    </border>
    <border>
      <left/>
      <right style="thin">
        <color indexed="13"/>
      </right>
      <top/>
      <bottom style="thick">
        <color indexed="15"/>
      </bottom>
      <diagonal/>
    </border>
    <border>
      <left style="thin">
        <color indexed="13"/>
      </left>
      <right style="thick">
        <color indexed="15"/>
      </right>
      <top/>
      <bottom/>
      <diagonal/>
    </border>
    <border>
      <left style="thick">
        <color indexed="15"/>
      </left>
      <right/>
      <top style="thick">
        <color indexed="15"/>
      </top>
      <bottom/>
      <diagonal/>
    </border>
    <border>
      <left/>
      <right/>
      <top style="thick">
        <color indexed="15"/>
      </top>
      <bottom/>
      <diagonal/>
    </border>
    <border>
      <left/>
      <right style="thick">
        <color indexed="15"/>
      </right>
      <top style="thick">
        <color indexed="15"/>
      </top>
      <bottom/>
      <diagonal/>
    </border>
    <border>
      <left style="thick">
        <color indexed="15"/>
      </left>
      <right/>
      <top/>
      <bottom/>
      <diagonal/>
    </border>
    <border>
      <left/>
      <right style="thick">
        <color indexed="15"/>
      </right>
      <top/>
      <bottom/>
      <diagonal/>
    </border>
    <border>
      <left style="thick">
        <color indexed="15"/>
      </left>
      <right style="thin">
        <color indexed="13"/>
      </right>
      <top/>
      <bottom/>
      <diagonal/>
    </border>
    <border>
      <left style="thin">
        <color indexed="13"/>
      </left>
      <right style="thin">
        <color indexed="13"/>
      </right>
      <top/>
      <bottom/>
      <diagonal/>
    </border>
    <border>
      <left style="thick">
        <color indexed="15"/>
      </left>
      <right style="thin">
        <color indexed="13"/>
      </right>
      <top/>
      <bottom style="thick">
        <color indexed="15"/>
      </bottom>
      <diagonal/>
    </border>
    <border>
      <left style="thin">
        <color indexed="13"/>
      </left>
      <right style="thin">
        <color indexed="13"/>
      </right>
      <top/>
      <bottom style="thick">
        <color indexed="15"/>
      </bottom>
      <diagonal/>
    </border>
    <border>
      <left style="thin">
        <color indexed="13"/>
      </left>
      <right/>
      <top/>
      <bottom style="thick">
        <color indexed="15"/>
      </bottom>
      <diagonal/>
    </border>
    <border>
      <left/>
      <right style="thick">
        <color indexed="15"/>
      </right>
      <top/>
      <bottom style="thick">
        <color indexed="15"/>
      </bottom>
      <diagonal/>
    </border>
    <border>
      <left/>
      <right style="thin">
        <color indexed="13"/>
      </right>
      <top style="thick">
        <color indexed="15"/>
      </top>
      <bottom/>
      <diagonal/>
    </border>
    <border>
      <left style="thin">
        <color indexed="13"/>
      </left>
      <right style="medium">
        <color indexed="15"/>
      </right>
      <top/>
      <bottom/>
      <diagonal/>
    </border>
    <border>
      <left style="medium">
        <color indexed="15"/>
      </left>
      <right/>
      <top/>
      <bottom/>
      <diagonal/>
    </border>
    <border>
      <left style="thick">
        <color indexed="15"/>
      </left>
      <right/>
      <top/>
      <bottom style="thick">
        <color indexed="15"/>
      </bottom>
      <diagonal/>
    </border>
    <border>
      <left/>
      <right/>
      <top/>
      <bottom style="medium">
        <color indexed="15"/>
      </bottom>
      <diagonal/>
    </border>
    <border>
      <left/>
      <right/>
      <top style="medium">
        <color indexed="15"/>
      </top>
      <bottom style="medium">
        <color indexed="15"/>
      </bottom>
      <diagonal/>
    </border>
    <border>
      <left/>
      <right/>
      <top style="medium">
        <color indexed="15"/>
      </top>
      <bottom/>
      <diagonal/>
    </border>
    <border>
      <left style="thin">
        <color indexed="13"/>
      </left>
      <right style="thick">
        <color indexed="15"/>
      </right>
      <top/>
      <bottom style="thin">
        <color indexed="13"/>
      </bottom>
      <diagonal/>
    </border>
    <border>
      <left style="thick">
        <color indexed="15"/>
      </left>
      <right style="thin">
        <color indexed="13"/>
      </right>
      <top/>
      <bottom style="thin">
        <color indexed="13"/>
      </bottom>
      <diagonal/>
    </border>
    <border>
      <left style="thick">
        <color indexed="15"/>
      </left>
      <right/>
      <top/>
      <bottom style="thin">
        <color indexed="13"/>
      </bottom>
      <diagonal/>
    </border>
    <border>
      <left/>
      <right style="medium">
        <color indexed="15"/>
      </right>
      <top/>
      <bottom style="medium">
        <color indexed="15"/>
      </bottom>
      <diagonal/>
    </border>
    <border>
      <left style="medium">
        <color indexed="15"/>
      </left>
      <right style="medium">
        <color indexed="15"/>
      </right>
      <top/>
      <bottom style="medium">
        <color indexed="15"/>
      </bottom>
      <diagonal/>
    </border>
    <border>
      <left style="medium">
        <color indexed="15"/>
      </left>
      <right/>
      <top/>
      <bottom style="medium">
        <color indexed="15"/>
      </bottom>
      <diagonal/>
    </border>
    <border>
      <left/>
      <right style="medium">
        <color indexed="15"/>
      </right>
      <top style="medium">
        <color indexed="15"/>
      </top>
      <bottom/>
      <diagonal/>
    </border>
    <border>
      <left style="medium">
        <color indexed="15"/>
      </left>
      <right style="medium">
        <color indexed="15"/>
      </right>
      <top style="medium">
        <color indexed="15"/>
      </top>
      <bottom/>
      <diagonal/>
    </border>
    <border>
      <left style="medium">
        <color indexed="15"/>
      </left>
      <right/>
      <top style="medium">
        <color indexed="15"/>
      </top>
      <bottom/>
      <diagonal/>
    </border>
    <border>
      <left/>
      <right style="medium">
        <color indexed="15"/>
      </right>
      <top/>
      <bottom/>
      <diagonal/>
    </border>
    <border>
      <left style="medium">
        <color indexed="15"/>
      </left>
      <right style="medium">
        <color indexed="15"/>
      </right>
      <top/>
      <bottom/>
      <diagonal/>
    </border>
    <border>
      <left/>
      <right/>
      <top style="thick">
        <color indexed="15"/>
      </top>
      <bottom style="thick">
        <color indexed="15"/>
      </bottom>
      <diagonal/>
    </border>
    <border>
      <left/>
      <right/>
      <top style="thick">
        <color indexed="15"/>
      </top>
      <bottom style="thin">
        <color indexed="13"/>
      </bottom>
      <diagonal/>
    </border>
    <border>
      <left/>
      <right/>
      <top style="thin">
        <color indexed="13"/>
      </top>
      <bottom style="thick">
        <color indexed="15"/>
      </bottom>
      <diagonal/>
    </border>
    <border>
      <left/>
      <right style="thin">
        <color indexed="13"/>
      </right>
      <top style="thin">
        <color indexed="13"/>
      </top>
      <bottom style="thick">
        <color indexed="15"/>
      </bottom>
      <diagonal/>
    </border>
    <border>
      <left style="thick">
        <color indexed="15"/>
      </left>
      <right style="thick">
        <color indexed="15"/>
      </right>
      <top/>
      <bottom style="thick">
        <color indexed="15"/>
      </bottom>
      <diagonal/>
    </border>
    <border>
      <left style="thick">
        <color indexed="15"/>
      </left>
      <right style="thick">
        <color indexed="15"/>
      </right>
      <top style="thick">
        <color indexed="15"/>
      </top>
      <bottom/>
      <diagonal/>
    </border>
    <border>
      <left style="thick">
        <color indexed="15"/>
      </left>
      <right style="thick">
        <color indexed="15"/>
      </right>
      <top/>
      <bottom/>
      <diagonal/>
    </border>
  </borders>
  <cellStyleXfs count="1">
    <xf numFmtId="0" fontId="0" applyNumberFormat="0" applyFont="1" applyFill="0" applyBorder="0" applyAlignment="1" applyProtection="0">
      <alignment vertical="bottom"/>
    </xf>
  </cellStyleXfs>
  <cellXfs count="361">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fillId="4" borderId="1" applyNumberFormat="0" applyFont="1" applyFill="1" applyBorder="1" applyAlignment="1" applyProtection="0">
      <alignment vertical="bottom"/>
    </xf>
    <xf numFmtId="0" fontId="0" fillId="4" borderId="2" applyNumberFormat="0" applyFont="1" applyFill="1" applyBorder="1" applyAlignment="1" applyProtection="0">
      <alignment vertical="bottom"/>
    </xf>
    <xf numFmtId="0" fontId="0" fillId="4" borderId="3" applyNumberFormat="0" applyFont="1" applyFill="1" applyBorder="1" applyAlignment="1" applyProtection="0">
      <alignment vertical="bottom"/>
    </xf>
    <xf numFmtId="0" fontId="0" fillId="4" borderId="4" applyNumberFormat="0" applyFont="1" applyFill="1" applyBorder="1" applyAlignment="1" applyProtection="0">
      <alignment vertical="bottom"/>
    </xf>
    <xf numFmtId="0" fontId="0" fillId="4" borderId="5" applyNumberFormat="0" applyFont="1" applyFill="1" applyBorder="1" applyAlignment="1" applyProtection="0">
      <alignment vertical="bottom"/>
    </xf>
    <xf numFmtId="0" fontId="0" fillId="4" borderId="6" applyNumberFormat="0" applyFont="1" applyFill="1" applyBorder="1" applyAlignment="1" applyProtection="0">
      <alignment vertical="bottom"/>
    </xf>
    <xf numFmtId="0" fontId="0" fillId="4" borderId="7" applyNumberFormat="0" applyFont="1" applyFill="1" applyBorder="1" applyAlignment="1" applyProtection="0">
      <alignment vertical="bottom"/>
    </xf>
    <xf numFmtId="0" fontId="0" fillId="4" borderId="8" applyNumberFormat="0" applyFont="1" applyFill="1" applyBorder="1" applyAlignment="1" applyProtection="0">
      <alignment vertical="bottom"/>
    </xf>
    <xf numFmtId="49" fontId="6" fillId="4" borderId="8" applyNumberFormat="1" applyFont="1" applyFill="1" applyBorder="1" applyAlignment="1" applyProtection="0">
      <alignment vertical="bottom" wrapText="1"/>
    </xf>
    <xf numFmtId="0" fontId="0" fillId="4" borderId="9" applyNumberFormat="0" applyFont="1" applyFill="1" applyBorder="1" applyAlignment="1" applyProtection="0">
      <alignment vertical="bottom"/>
    </xf>
    <xf numFmtId="0" fontId="0" fillId="5" applyNumberFormat="1" applyFont="1" applyFill="1" applyBorder="0" applyAlignment="1" applyProtection="0">
      <alignment vertical="bottom"/>
    </xf>
    <xf numFmtId="0" fontId="0" fillId="5" borderId="1" applyNumberFormat="0" applyFont="1" applyFill="1" applyBorder="1" applyAlignment="1" applyProtection="0">
      <alignment vertical="bottom"/>
    </xf>
    <xf numFmtId="0" fontId="0" fillId="5" borderId="2" applyNumberFormat="0" applyFont="1" applyFill="1" applyBorder="1" applyAlignment="1" applyProtection="0">
      <alignment vertical="bottom"/>
    </xf>
    <xf numFmtId="0" fontId="0" fillId="5" borderId="3" applyNumberFormat="0" applyFont="1" applyFill="1" applyBorder="1" applyAlignment="1" applyProtection="0">
      <alignment vertical="bottom"/>
    </xf>
    <xf numFmtId="0" fontId="0" fillId="5" borderId="4" applyNumberFormat="0" applyFont="1" applyFill="1" applyBorder="1" applyAlignment="1" applyProtection="0">
      <alignment vertical="bottom"/>
    </xf>
    <xf numFmtId="0" fontId="0" fillId="5" borderId="10" applyNumberFormat="0" applyFont="1" applyFill="1" applyBorder="1" applyAlignment="1" applyProtection="0">
      <alignment vertical="bottom"/>
    </xf>
    <xf numFmtId="0" fontId="0" fillId="5" borderId="11" applyNumberFormat="0" applyFont="1" applyFill="1" applyBorder="1" applyAlignment="1" applyProtection="0">
      <alignment vertical="bottom"/>
    </xf>
    <xf numFmtId="0" fontId="0" fillId="5" borderId="12" applyNumberFormat="0" applyFont="1" applyFill="1" applyBorder="1" applyAlignment="1" applyProtection="0">
      <alignment vertical="bottom"/>
    </xf>
    <xf numFmtId="49" fontId="13" fillId="6" borderId="13" applyNumberFormat="1" applyFont="1" applyFill="1" applyBorder="1" applyAlignment="1" applyProtection="0">
      <alignment horizontal="left" vertical="center"/>
    </xf>
    <xf numFmtId="0" fontId="13" fillId="6" borderId="14" applyNumberFormat="0" applyFont="1" applyFill="1" applyBorder="1" applyAlignment="1" applyProtection="0">
      <alignment horizontal="left" vertical="center"/>
    </xf>
    <xf numFmtId="0" fontId="13" fillId="6" borderId="15" applyNumberFormat="0" applyFont="1" applyFill="1" applyBorder="1" applyAlignment="1" applyProtection="0">
      <alignment horizontal="left" vertical="center"/>
    </xf>
    <xf numFmtId="0" fontId="13" fillId="6" borderId="16" applyNumberFormat="0" applyFont="1" applyFill="1" applyBorder="1" applyAlignment="1" applyProtection="0">
      <alignment horizontal="left" vertical="center"/>
    </xf>
    <xf numFmtId="0" fontId="13" fillId="6" borderId="5" applyNumberFormat="0" applyFont="1" applyFill="1" applyBorder="1" applyAlignment="1" applyProtection="0">
      <alignment horizontal="left" vertical="center"/>
    </xf>
    <xf numFmtId="0" fontId="13" fillId="6" borderId="17" applyNumberFormat="0" applyFont="1" applyFill="1" applyBorder="1" applyAlignment="1" applyProtection="0">
      <alignment horizontal="left" vertical="center"/>
    </xf>
    <xf numFmtId="0" fontId="0" fillId="4" borderId="16" applyNumberFormat="0" applyFont="1" applyFill="1" applyBorder="1" applyAlignment="1" applyProtection="0">
      <alignment vertical="bottom"/>
    </xf>
    <xf numFmtId="0" fontId="0" fillId="4" borderId="17" applyNumberFormat="0" applyFont="1" applyFill="1" applyBorder="1" applyAlignment="1" applyProtection="0">
      <alignment vertical="bottom"/>
    </xf>
    <xf numFmtId="49" fontId="14" fillId="4" borderId="16" applyNumberFormat="1" applyFont="1" applyFill="1" applyBorder="1" applyAlignment="1" applyProtection="0">
      <alignment horizontal="left" vertical="bottom" wrapText="1"/>
    </xf>
    <xf numFmtId="0" fontId="14" fillId="4" borderId="5" applyNumberFormat="0" applyFont="1" applyFill="1" applyBorder="1" applyAlignment="1" applyProtection="0">
      <alignment horizontal="left" vertical="bottom" wrapText="1"/>
    </xf>
    <xf numFmtId="49" fontId="14" fillId="4" borderId="18" applyNumberFormat="1" applyFont="1" applyFill="1" applyBorder="1" applyAlignment="1" applyProtection="0">
      <alignment horizontal="left" vertical="bottom" wrapText="1"/>
    </xf>
    <xf numFmtId="0" fontId="14" fillId="4" borderId="19" applyNumberFormat="0" applyFont="1" applyFill="1" applyBorder="1" applyAlignment="1" applyProtection="0">
      <alignment horizontal="left" vertical="bottom" wrapText="1"/>
    </xf>
    <xf numFmtId="0" fontId="14" fillId="4" borderId="4" applyNumberFormat="0" applyFont="1" applyFill="1" applyBorder="1" applyAlignment="1" applyProtection="0">
      <alignment horizontal="left" vertical="bottom" wrapText="1"/>
    </xf>
    <xf numFmtId="0" fontId="14" fillId="4" borderId="16" applyNumberFormat="0" applyFont="1" applyFill="1" applyBorder="1" applyAlignment="1" applyProtection="0">
      <alignment vertical="bottom"/>
    </xf>
    <xf numFmtId="0" fontId="14" fillId="4" borderId="5" applyNumberFormat="0" applyFont="1" applyFill="1" applyBorder="1" applyAlignment="1" applyProtection="0">
      <alignment vertical="bottom"/>
    </xf>
    <xf numFmtId="49" fontId="14" fillId="4" borderId="20" applyNumberFormat="1" applyFont="1" applyFill="1" applyBorder="1" applyAlignment="1" applyProtection="0">
      <alignment horizontal="left" vertical="top" indent="1" wrapText="1"/>
    </xf>
    <xf numFmtId="0" fontId="14" fillId="4" borderId="21" applyNumberFormat="0" applyFont="1" applyFill="1" applyBorder="1" applyAlignment="1" applyProtection="0">
      <alignment horizontal="left" vertical="top" wrapText="1"/>
    </xf>
    <xf numFmtId="0" fontId="14" fillId="4" borderId="22" applyNumberFormat="0" applyFont="1" applyFill="1" applyBorder="1" applyAlignment="1" applyProtection="0">
      <alignment horizontal="left" vertical="top" wrapText="1"/>
    </xf>
    <xf numFmtId="0" fontId="0" fillId="4" borderId="23" applyNumberFormat="0" applyFont="1" applyFill="1" applyBorder="1" applyAlignment="1" applyProtection="0">
      <alignment vertical="bottom"/>
    </xf>
    <xf numFmtId="0" fontId="14" fillId="5" borderId="14" applyNumberFormat="0" applyFont="1" applyFill="1" applyBorder="1" applyAlignment="1" applyProtection="0">
      <alignment vertical="bottom"/>
    </xf>
    <xf numFmtId="0" fontId="0" fillId="5" borderId="24" applyNumberFormat="0" applyFont="1" applyFill="1" applyBorder="1" applyAlignment="1" applyProtection="0">
      <alignment vertical="bottom"/>
    </xf>
    <xf numFmtId="0" fontId="14" fillId="5" borderId="5" applyNumberFormat="0" applyFont="1" applyFill="1" applyBorder="1" applyAlignment="1" applyProtection="0">
      <alignment vertical="bottom"/>
    </xf>
    <xf numFmtId="0" fontId="0" fillId="5" borderId="6" applyNumberFormat="0" applyFont="1" applyFill="1" applyBorder="1" applyAlignment="1" applyProtection="0">
      <alignment vertical="bottom"/>
    </xf>
    <xf numFmtId="0" fontId="0" fillId="5" borderId="7" applyNumberFormat="0" applyFont="1" applyFill="1" applyBorder="1" applyAlignment="1" applyProtection="0">
      <alignment vertical="bottom"/>
    </xf>
    <xf numFmtId="0" fontId="14" fillId="5" borderId="8" applyNumberFormat="0" applyFont="1" applyFill="1" applyBorder="1" applyAlignment="1" applyProtection="0">
      <alignment vertical="bottom"/>
    </xf>
    <xf numFmtId="0" fontId="0" fillId="5" borderId="9" applyNumberFormat="0" applyFont="1" applyFill="1" applyBorder="1" applyAlignment="1" applyProtection="0">
      <alignment vertical="bottom"/>
    </xf>
    <xf numFmtId="0" fontId="0" fillId="5" applyNumberFormat="1" applyFont="1" applyFill="1" applyBorder="0" applyAlignment="1" applyProtection="0">
      <alignment vertical="bottom"/>
    </xf>
    <xf numFmtId="0" fontId="0" fillId="5" borderId="5" applyNumberFormat="0" applyFont="1" applyFill="1" applyBorder="1" applyAlignment="1" applyProtection="0">
      <alignment vertical="bottom"/>
    </xf>
    <xf numFmtId="0" fontId="0" fillId="5" borderId="25" applyNumberFormat="0" applyFont="1" applyFill="1" applyBorder="1" applyAlignment="1" applyProtection="0">
      <alignment vertical="bottom"/>
    </xf>
    <xf numFmtId="49" fontId="16" fillId="6" borderId="26" applyNumberFormat="1" applyFont="1" applyFill="1" applyBorder="1" applyAlignment="1" applyProtection="0">
      <alignment horizontal="left" vertical="center"/>
    </xf>
    <xf numFmtId="0" fontId="16" fillId="6" borderId="5" applyNumberFormat="0" applyFont="1" applyFill="1" applyBorder="1" applyAlignment="1" applyProtection="0">
      <alignment horizontal="left" vertical="center"/>
    </xf>
    <xf numFmtId="0" fontId="0" fillId="6" borderId="5" applyNumberFormat="0" applyFont="1" applyFill="1" applyBorder="1" applyAlignment="1" applyProtection="0">
      <alignment vertical="bottom"/>
    </xf>
    <xf numFmtId="0" fontId="16" fillId="6" borderId="26" applyNumberFormat="0" applyFont="1" applyFill="1" applyBorder="1" applyAlignment="1" applyProtection="0">
      <alignment horizontal="left" vertical="center"/>
    </xf>
    <xf numFmtId="0" fontId="0" fillId="5" borderId="16" applyNumberFormat="0" applyFont="1" applyFill="1" applyBorder="1" applyAlignment="1" applyProtection="0">
      <alignment vertical="bottom"/>
    </xf>
    <xf numFmtId="49" fontId="14" fillId="4" borderId="16" applyNumberFormat="1" applyFont="1" applyFill="1" applyBorder="1" applyAlignment="1" applyProtection="0">
      <alignment horizontal="left" vertical="center" wrapText="1"/>
    </xf>
    <xf numFmtId="0" fontId="14" fillId="4" borderId="5" applyNumberFormat="0" applyFont="1" applyFill="1" applyBorder="1" applyAlignment="1" applyProtection="0">
      <alignment horizontal="left" vertical="center" wrapText="1"/>
    </xf>
    <xf numFmtId="49" fontId="14" fillId="4" borderId="27" applyNumberFormat="1" applyFont="1" applyFill="1" applyBorder="1" applyAlignment="1" applyProtection="0">
      <alignment horizontal="left" vertical="center" wrapText="1"/>
    </xf>
    <xf numFmtId="0" fontId="14" fillId="4" borderId="10" applyNumberFormat="0" applyFont="1" applyFill="1" applyBorder="1" applyAlignment="1" applyProtection="0">
      <alignment horizontal="left" vertical="center" wrapText="1"/>
    </xf>
    <xf numFmtId="0" fontId="0" fillId="5" borderId="14" applyNumberFormat="0" applyFont="1" applyFill="1" applyBorder="1" applyAlignment="1" applyProtection="0">
      <alignment vertical="bottom"/>
    </xf>
    <xf numFmtId="0" fontId="0" fillId="5" borderId="8" applyNumberFormat="0" applyFont="1" applyFill="1" applyBorder="1" applyAlignment="1" applyProtection="0">
      <alignment vertical="bottom"/>
    </xf>
    <xf numFmtId="0" fontId="0" fillId="5" applyNumberFormat="1" applyFont="1" applyFill="1" applyBorder="0" applyAlignment="1" applyProtection="0">
      <alignment vertical="bottom"/>
    </xf>
    <xf numFmtId="49" fontId="13" fillId="6" borderId="16" applyNumberFormat="1" applyFont="1" applyFill="1" applyBorder="1" applyAlignment="1" applyProtection="0">
      <alignment horizontal="left" vertical="center"/>
    </xf>
    <xf numFmtId="0" fontId="13" fillId="6" borderId="27" applyNumberFormat="0" applyFont="1" applyFill="1" applyBorder="1" applyAlignment="1" applyProtection="0">
      <alignment horizontal="left" vertical="center"/>
    </xf>
    <xf numFmtId="0" fontId="13" fillId="6" borderId="10" applyNumberFormat="0" applyFont="1" applyFill="1" applyBorder="1" applyAlignment="1" applyProtection="0">
      <alignment horizontal="left" vertical="center"/>
    </xf>
    <xf numFmtId="0" fontId="13" fillId="6" borderId="23" applyNumberFormat="0" applyFont="1" applyFill="1" applyBorder="1" applyAlignment="1" applyProtection="0">
      <alignment horizontal="left" vertical="center"/>
    </xf>
    <xf numFmtId="0" fontId="0" fillId="4" borderId="13" applyNumberFormat="0" applyFont="1" applyFill="1" applyBorder="1" applyAlignment="1" applyProtection="0">
      <alignment horizontal="left" vertical="top"/>
    </xf>
    <xf numFmtId="0" fontId="0" fillId="4" borderId="14" applyNumberFormat="0" applyFont="1" applyFill="1" applyBorder="1" applyAlignment="1" applyProtection="0">
      <alignment horizontal="left" vertical="top"/>
    </xf>
    <xf numFmtId="0" fontId="0" fillId="4" borderId="15" applyNumberFormat="0" applyFont="1" applyFill="1" applyBorder="1" applyAlignment="1" applyProtection="0">
      <alignment vertical="bottom"/>
    </xf>
    <xf numFmtId="49" fontId="14" fillId="4" borderId="18" applyNumberFormat="1" applyFont="1" applyFill="1" applyBorder="1" applyAlignment="1" applyProtection="0">
      <alignment horizontal="left" vertical="top"/>
    </xf>
    <xf numFmtId="0" fontId="14" fillId="4" borderId="19" applyNumberFormat="0" applyFont="1" applyFill="1" applyBorder="1" applyAlignment="1" applyProtection="0">
      <alignment horizontal="left" vertical="top"/>
    </xf>
    <xf numFmtId="0" fontId="14" fillId="4" borderId="4" applyNumberFormat="0" applyFont="1" applyFill="1" applyBorder="1" applyAlignment="1" applyProtection="0">
      <alignment horizontal="left" vertical="top"/>
    </xf>
    <xf numFmtId="0" fontId="0" fillId="4" borderId="16" applyNumberFormat="0" applyFont="1" applyFill="1" applyBorder="1" applyAlignment="1" applyProtection="0">
      <alignment horizontal="left" vertical="top"/>
    </xf>
    <xf numFmtId="0" fontId="0" fillId="4" borderId="5" applyNumberFormat="0" applyFont="1" applyFill="1" applyBorder="1" applyAlignment="1" applyProtection="0">
      <alignment horizontal="left" vertical="top"/>
    </xf>
    <xf numFmtId="49" fontId="17" fillId="4" borderId="16" applyNumberFormat="1" applyFont="1" applyFill="1" applyBorder="1" applyAlignment="1" applyProtection="0">
      <alignment horizontal="left" vertical="top"/>
    </xf>
    <xf numFmtId="49" fontId="18" fillId="4" borderId="5" applyNumberFormat="1" applyFont="1" applyFill="1" applyBorder="1" applyAlignment="1" applyProtection="0">
      <alignment horizontal="left" vertical="top"/>
    </xf>
    <xf numFmtId="0" fontId="0" fillId="7" borderId="5" applyNumberFormat="0" applyFont="1" applyFill="1" applyBorder="1" applyAlignment="1" applyProtection="0">
      <alignment horizontal="left" vertical="top"/>
    </xf>
    <xf numFmtId="49" fontId="14" fillId="4" borderId="5" applyNumberFormat="1" applyFont="1" applyFill="1" applyBorder="1" applyAlignment="1" applyProtection="0">
      <alignment horizontal="left" vertical="top"/>
    </xf>
    <xf numFmtId="0" fontId="0" fillId="8" borderId="5" applyNumberFormat="0" applyFont="1" applyFill="1" applyBorder="1" applyAlignment="1" applyProtection="0">
      <alignment horizontal="left" vertical="top"/>
    </xf>
    <xf numFmtId="0" fontId="0" fillId="5" borderId="5" applyNumberFormat="0" applyFont="1" applyFill="1" applyBorder="1" applyAlignment="1" applyProtection="0">
      <alignment horizontal="left" vertical="top"/>
    </xf>
    <xf numFmtId="0" fontId="19" fillId="5" borderId="6" applyNumberFormat="0" applyFont="1" applyFill="1" applyBorder="1" applyAlignment="1" applyProtection="0">
      <alignment vertical="bottom"/>
    </xf>
    <xf numFmtId="49" fontId="14" fillId="4" borderId="18" applyNumberFormat="1" applyFont="1" applyFill="1" applyBorder="1" applyAlignment="1" applyProtection="0">
      <alignment horizontal="left" vertical="top" indent="1" wrapText="1"/>
    </xf>
    <xf numFmtId="0" fontId="14" fillId="4" borderId="19" applyNumberFormat="0" applyFont="1" applyFill="1" applyBorder="1" applyAlignment="1" applyProtection="0">
      <alignment horizontal="left" vertical="top" wrapText="1"/>
    </xf>
    <xf numFmtId="0" fontId="14" fillId="4" borderId="4" applyNumberFormat="0" applyFont="1" applyFill="1" applyBorder="1" applyAlignment="1" applyProtection="0">
      <alignment horizontal="left" vertical="top" wrapText="1"/>
    </xf>
    <xf numFmtId="49" fontId="18" fillId="4" borderId="16" applyNumberFormat="1" applyFont="1" applyFill="1" applyBorder="1" applyAlignment="1" applyProtection="0">
      <alignment horizontal="left" vertical="top"/>
    </xf>
    <xf numFmtId="0" fontId="14" fillId="4" borderId="5" applyNumberFormat="0" applyFont="1" applyFill="1" applyBorder="1" applyAlignment="1" applyProtection="0">
      <alignment horizontal="left" vertical="top"/>
    </xf>
    <xf numFmtId="49" fontId="14" fillId="4" borderId="18" applyNumberFormat="1" applyFont="1" applyFill="1" applyBorder="1" applyAlignment="1" applyProtection="0">
      <alignment horizontal="left" vertical="top" wrapText="1"/>
    </xf>
    <xf numFmtId="0" fontId="14" fillId="4" borderId="16" applyNumberFormat="0" applyFont="1" applyFill="1" applyBorder="1" applyAlignment="1" applyProtection="0">
      <alignment horizontal="left" vertical="top"/>
    </xf>
    <xf numFmtId="49" fontId="17" fillId="4" borderId="16" applyNumberFormat="1" applyFont="1" applyFill="1" applyBorder="1" applyAlignment="1" applyProtection="0">
      <alignment horizontal="left" vertical="center"/>
    </xf>
    <xf numFmtId="49" fontId="18" fillId="4" borderId="18" applyNumberFormat="1" applyFont="1" applyFill="1" applyBorder="1" applyAlignment="1" applyProtection="0">
      <alignment horizontal="left" vertical="top"/>
    </xf>
    <xf numFmtId="0" fontId="18" fillId="4" borderId="19" applyNumberFormat="0" applyFont="1" applyFill="1" applyBorder="1" applyAlignment="1" applyProtection="0">
      <alignment horizontal="left" vertical="top"/>
    </xf>
    <xf numFmtId="0" fontId="18" fillId="4" borderId="4" applyNumberFormat="0" applyFont="1" applyFill="1" applyBorder="1" applyAlignment="1" applyProtection="0">
      <alignment horizontal="left" vertical="top"/>
    </xf>
    <xf numFmtId="49" fontId="14" fillId="4" borderId="16" applyNumberFormat="1" applyFont="1" applyFill="1" applyBorder="1" applyAlignment="1" applyProtection="0">
      <alignment horizontal="left" vertical="top"/>
    </xf>
    <xf numFmtId="49" fontId="14" fillId="4" borderId="16" applyNumberFormat="1" applyFont="1" applyFill="1" applyBorder="1" applyAlignment="1" applyProtection="0">
      <alignment horizontal="left" vertical="top" wrapText="1"/>
    </xf>
    <xf numFmtId="0" fontId="14" fillId="4" borderId="5" applyNumberFormat="0" applyFont="1" applyFill="1" applyBorder="1" applyAlignment="1" applyProtection="0">
      <alignment horizontal="left" vertical="top" wrapText="1"/>
    </xf>
    <xf numFmtId="49" fontId="18" fillId="4" borderId="16" applyNumberFormat="1" applyFont="1" applyFill="1" applyBorder="1" applyAlignment="1" applyProtection="0">
      <alignment horizontal="left" vertical="top" wrapText="1"/>
    </xf>
    <xf numFmtId="0" fontId="18" fillId="4" borderId="5" applyNumberFormat="0" applyFont="1" applyFill="1" applyBorder="1" applyAlignment="1" applyProtection="0">
      <alignment horizontal="left" vertical="top" wrapText="1"/>
    </xf>
    <xf numFmtId="0" fontId="14" fillId="4" borderId="16" applyNumberFormat="0" applyFont="1" applyFill="1" applyBorder="1" applyAlignment="1" applyProtection="0">
      <alignment horizontal="left" vertical="top" wrapText="1"/>
    </xf>
    <xf numFmtId="49" fontId="17" fillId="4" borderId="18" applyNumberFormat="1" applyFont="1" applyFill="1" applyBorder="1" applyAlignment="1" applyProtection="0">
      <alignment horizontal="left" vertical="center"/>
    </xf>
    <xf numFmtId="0" fontId="17" fillId="4" borderId="19" applyNumberFormat="0" applyFont="1" applyFill="1" applyBorder="1" applyAlignment="1" applyProtection="0">
      <alignment horizontal="left" vertical="center"/>
    </xf>
    <xf numFmtId="0" fontId="17" fillId="4" borderId="4" applyNumberFormat="0" applyFont="1" applyFill="1" applyBorder="1" applyAlignment="1" applyProtection="0">
      <alignment horizontal="left" vertical="center"/>
    </xf>
    <xf numFmtId="0" fontId="18" fillId="4" borderId="17" applyNumberFormat="0" applyFont="1" applyFill="1" applyBorder="1" applyAlignment="1" applyProtection="0">
      <alignment horizontal="left" vertical="top" wrapText="1"/>
    </xf>
    <xf numFmtId="49" fontId="14" fillId="4" borderId="5" applyNumberFormat="1" applyFont="1" applyFill="1" applyBorder="1" applyAlignment="1" applyProtection="0">
      <alignment vertical="bottom"/>
    </xf>
    <xf numFmtId="49" fontId="14" fillId="4" borderId="6" applyNumberFormat="1" applyFont="1" applyFill="1" applyBorder="1" applyAlignment="1" applyProtection="0">
      <alignment vertical="bottom"/>
    </xf>
    <xf numFmtId="0" fontId="14" fillId="4" borderId="19" applyNumberFormat="0" applyFont="1" applyFill="1" applyBorder="1" applyAlignment="1" applyProtection="0">
      <alignment vertical="bottom"/>
    </xf>
    <xf numFmtId="0" fontId="14" fillId="4" borderId="4" applyNumberFormat="0" applyFont="1" applyFill="1" applyBorder="1" applyAlignment="1" applyProtection="0">
      <alignment vertical="bottom"/>
    </xf>
    <xf numFmtId="0" fontId="14" fillId="4" borderId="27" applyNumberFormat="0" applyFont="1" applyFill="1" applyBorder="1" applyAlignment="1" applyProtection="0">
      <alignment horizontal="left" vertical="top"/>
    </xf>
    <xf numFmtId="0" fontId="14" fillId="4" borderId="10" applyNumberFormat="0" applyFont="1" applyFill="1" applyBorder="1" applyAlignment="1" applyProtection="0">
      <alignment horizontal="left" vertical="top"/>
    </xf>
    <xf numFmtId="0" fontId="14" fillId="5" borderId="14" applyNumberFormat="0" applyFont="1" applyFill="1" applyBorder="1" applyAlignment="1" applyProtection="0">
      <alignment horizontal="left" vertical="top"/>
    </xf>
    <xf numFmtId="0" fontId="14" fillId="5" borderId="5" applyNumberFormat="0" applyFont="1" applyFill="1" applyBorder="1" applyAlignment="1" applyProtection="0">
      <alignment horizontal="left" vertical="top"/>
    </xf>
    <xf numFmtId="0" fontId="14" fillId="5" borderId="8" applyNumberFormat="0" applyFont="1" applyFill="1" applyBorder="1" applyAlignment="1" applyProtection="0">
      <alignment horizontal="left" vertical="top"/>
    </xf>
    <xf numFmtId="0" fontId="0" fillId="5" applyNumberFormat="1" applyFont="1" applyFill="1" applyBorder="0" applyAlignment="1" applyProtection="0">
      <alignment vertical="bottom"/>
    </xf>
    <xf numFmtId="0" fontId="0" fillId="5" borderId="18" applyNumberFormat="0" applyFont="1" applyFill="1" applyBorder="1" applyAlignment="1" applyProtection="0">
      <alignment vertical="bottom"/>
    </xf>
    <xf numFmtId="0" fontId="22" fillId="4" borderId="5" applyNumberFormat="0" applyFont="1" applyFill="1" applyBorder="1" applyAlignment="1" applyProtection="0">
      <alignment horizontal="center" vertical="center"/>
    </xf>
    <xf numFmtId="49" fontId="23" fillId="4" borderId="28" applyNumberFormat="1" applyFont="1" applyFill="1" applyBorder="1" applyAlignment="1" applyProtection="0">
      <alignment horizontal="left" vertical="center" wrapText="1"/>
    </xf>
    <xf numFmtId="14" fontId="14" fillId="7" borderId="28" applyNumberFormat="1" applyFont="1" applyFill="1" applyBorder="1" applyAlignment="1" applyProtection="0">
      <alignment horizontal="left" vertical="center" wrapText="1"/>
    </xf>
    <xf numFmtId="14" fontId="24" fillId="4" borderId="17" applyNumberFormat="1" applyFont="1" applyFill="1" applyBorder="1" applyAlignment="1" applyProtection="0">
      <alignment vertical="center" wrapText="1"/>
    </xf>
    <xf numFmtId="49" fontId="23" fillId="4" borderId="29" applyNumberFormat="1" applyFont="1" applyFill="1" applyBorder="1" applyAlignment="1" applyProtection="0">
      <alignment horizontal="left" vertical="center" wrapText="1"/>
    </xf>
    <xf numFmtId="49" fontId="14" fillId="7" borderId="29" applyNumberFormat="1" applyFont="1" applyFill="1" applyBorder="1" applyAlignment="1" applyProtection="0">
      <alignment horizontal="left" vertical="center" wrapText="1"/>
    </xf>
    <xf numFmtId="0" fontId="14" fillId="7" borderId="29" applyNumberFormat="0" applyFont="1" applyFill="1" applyBorder="1" applyAlignment="1" applyProtection="0">
      <alignment horizontal="left" vertical="center" wrapText="1"/>
    </xf>
    <xf numFmtId="0" fontId="24" fillId="4" borderId="17" applyNumberFormat="0" applyFont="1" applyFill="1" applyBorder="1" applyAlignment="1" applyProtection="0">
      <alignment vertical="center"/>
    </xf>
    <xf numFmtId="49" fontId="23" fillId="4" borderId="29" applyNumberFormat="1" applyFont="1" applyFill="1" applyBorder="1" applyAlignment="1" applyProtection="0">
      <alignment vertical="center" wrapText="1"/>
    </xf>
    <xf numFmtId="0" fontId="24" fillId="4" borderId="17" applyNumberFormat="0" applyFont="1" applyFill="1" applyBorder="1" applyAlignment="1" applyProtection="0">
      <alignment vertical="center" wrapText="1"/>
    </xf>
    <xf numFmtId="49" fontId="23" fillId="4" borderId="30" applyNumberFormat="1" applyFont="1" applyFill="1" applyBorder="1" applyAlignment="1" applyProtection="0">
      <alignment vertical="center" wrapText="1"/>
    </xf>
    <xf numFmtId="49" fontId="14" fillId="7" borderId="30" applyNumberFormat="1" applyFont="1" applyFill="1" applyBorder="1" applyAlignment="1" applyProtection="0">
      <alignment horizontal="left" vertical="center" wrapText="1"/>
    </xf>
    <xf numFmtId="0" fontId="14" fillId="7" borderId="30" applyNumberFormat="0" applyFont="1" applyFill="1" applyBorder="1" applyAlignment="1" applyProtection="0">
      <alignment horizontal="left" vertical="center" wrapText="1"/>
    </xf>
    <xf numFmtId="0" fontId="0" fillId="5" borderId="31" applyNumberFormat="0" applyFont="1" applyFill="1" applyBorder="1" applyAlignment="1" applyProtection="0">
      <alignment vertical="bottom"/>
    </xf>
    <xf numFmtId="0" fontId="0" fillId="4" borderId="27" applyNumberFormat="0" applyFont="1" applyFill="1" applyBorder="1" applyAlignment="1" applyProtection="0">
      <alignment vertical="bottom"/>
    </xf>
    <xf numFmtId="0" fontId="0" fillId="4" borderId="10" applyNumberFormat="0" applyFont="1" applyFill="1" applyBorder="1" applyAlignment="1" applyProtection="0">
      <alignment vertical="bottom"/>
    </xf>
    <xf numFmtId="0" fontId="0" fillId="5" borderId="32" applyNumberFormat="0" applyFont="1" applyFill="1" applyBorder="1" applyAlignment="1" applyProtection="0">
      <alignment vertical="bottom"/>
    </xf>
    <xf numFmtId="0" fontId="0" fillId="5" applyNumberFormat="1" applyFont="1" applyFill="1" applyBorder="0" applyAlignment="1" applyProtection="0">
      <alignment vertical="bottom"/>
    </xf>
    <xf numFmtId="14" fontId="25" fillId="5" borderId="5" applyNumberFormat="1" applyFont="1" applyFill="1" applyBorder="1" applyAlignment="1" applyProtection="0">
      <alignment vertical="center" wrapText="1"/>
    </xf>
    <xf numFmtId="49" fontId="26" fillId="4" borderId="5" applyNumberFormat="1" applyFont="1" applyFill="1" applyBorder="1" applyAlignment="1" applyProtection="0">
      <alignment horizontal="center" vertical="bottom"/>
    </xf>
    <xf numFmtId="0" fontId="26" fillId="4" borderId="5" applyNumberFormat="0" applyFont="1" applyFill="1" applyBorder="1" applyAlignment="1" applyProtection="0">
      <alignment horizontal="center" vertical="bottom"/>
    </xf>
    <xf numFmtId="0" fontId="27" fillId="4" borderId="5" applyNumberFormat="0" applyFont="1" applyFill="1" applyBorder="1" applyAlignment="1" applyProtection="0">
      <alignment horizontal="left" vertical="bottom"/>
    </xf>
    <xf numFmtId="0" fontId="28" fillId="4" borderId="5" applyNumberFormat="0" applyFont="1" applyFill="1" applyBorder="1" applyAlignment="1" applyProtection="0">
      <alignment horizontal="left" vertical="bottom"/>
    </xf>
    <xf numFmtId="0" fontId="27" fillId="4" borderId="17" applyNumberFormat="0" applyFont="1" applyFill="1" applyBorder="1" applyAlignment="1" applyProtection="0">
      <alignment horizontal="left" vertical="bottom"/>
    </xf>
    <xf numFmtId="0" fontId="25" fillId="5" borderId="5" applyNumberFormat="0" applyFont="1" applyFill="1" applyBorder="1" applyAlignment="1" applyProtection="0">
      <alignment vertical="center"/>
    </xf>
    <xf numFmtId="0" fontId="24" fillId="4" borderId="5" applyNumberFormat="0" applyFont="1" applyFill="1" applyBorder="1" applyAlignment="1" applyProtection="0">
      <alignment horizontal="left" vertical="bottom"/>
    </xf>
    <xf numFmtId="0" fontId="24" fillId="4" borderId="17" applyNumberFormat="0" applyFont="1" applyFill="1" applyBorder="1" applyAlignment="1" applyProtection="0">
      <alignment horizontal="left" vertical="center"/>
    </xf>
    <xf numFmtId="49" fontId="18" fillId="4" borderId="28" applyNumberFormat="1" applyFont="1" applyFill="1" applyBorder="1" applyAlignment="1" applyProtection="0">
      <alignment vertical="bottom"/>
    </xf>
    <xf numFmtId="49" fontId="14" fillId="7" borderId="28" applyNumberFormat="1" applyFont="1" applyFill="1" applyBorder="1" applyAlignment="1" applyProtection="0">
      <alignment horizontal="center" vertical="center"/>
    </xf>
    <xf numFmtId="0" fontId="21" fillId="4" borderId="5" applyNumberFormat="0" applyFont="1" applyFill="1" applyBorder="1" applyAlignment="1" applyProtection="0">
      <alignment vertical="center" wrapText="1"/>
    </xf>
    <xf numFmtId="49" fontId="18" fillId="4" borderId="29" applyNumberFormat="1" applyFont="1" applyFill="1" applyBorder="1" applyAlignment="1" applyProtection="0">
      <alignment horizontal="left" vertical="center" wrapText="1"/>
    </xf>
    <xf numFmtId="2" fontId="14" fillId="7" borderId="29" applyNumberFormat="1" applyFont="1" applyFill="1" applyBorder="1" applyAlignment="1" applyProtection="0">
      <alignment horizontal="center" vertical="center" wrapText="1"/>
    </xf>
    <xf numFmtId="14" fontId="24" fillId="4" borderId="5" applyNumberFormat="1" applyFont="1" applyFill="1" applyBorder="1" applyAlignment="1" applyProtection="0">
      <alignment vertical="center" wrapText="1"/>
    </xf>
    <xf numFmtId="49" fontId="18" fillId="4" borderId="5" applyNumberFormat="1" applyFont="1" applyFill="1" applyBorder="1" applyAlignment="1" applyProtection="0">
      <alignment horizontal="center" vertical="center" wrapText="1"/>
    </xf>
    <xf numFmtId="14" fontId="25" fillId="5" borderId="16" applyNumberFormat="1" applyFont="1" applyFill="1" applyBorder="1" applyAlignment="1" applyProtection="0">
      <alignment vertical="center" wrapText="1"/>
    </xf>
    <xf numFmtId="0" fontId="25" fillId="5" borderId="5" applyNumberFormat="0" applyFont="1" applyFill="1" applyBorder="1" applyAlignment="1" applyProtection="0">
      <alignment vertical="center" wrapText="1"/>
    </xf>
    <xf numFmtId="0" fontId="14" fillId="7" borderId="29" applyNumberFormat="1" applyFont="1" applyFill="1" applyBorder="1" applyAlignment="1" applyProtection="0">
      <alignment horizontal="center" vertical="center"/>
    </xf>
    <xf numFmtId="0" fontId="24" fillId="4" borderId="5" applyNumberFormat="0" applyFont="1" applyFill="1" applyBorder="1" applyAlignment="1" applyProtection="0">
      <alignment vertical="center"/>
    </xf>
    <xf numFmtId="0" fontId="18" fillId="4" borderId="5" applyNumberFormat="0" applyFont="1" applyFill="1" applyBorder="1" applyAlignment="1" applyProtection="0">
      <alignment horizontal="center" vertical="center" wrapText="1"/>
    </xf>
    <xf numFmtId="0" fontId="25" fillId="5" borderId="16" applyNumberFormat="0" applyFont="1" applyFill="1" applyBorder="1" applyAlignment="1" applyProtection="0">
      <alignment vertical="center"/>
    </xf>
    <xf numFmtId="0" fontId="14" fillId="7" borderId="29" applyNumberFormat="1" applyFont="1" applyFill="1" applyBorder="1" applyAlignment="1" applyProtection="0">
      <alignment horizontal="center" vertical="center" wrapText="1"/>
    </xf>
    <xf numFmtId="0" fontId="24" fillId="4" borderId="5" applyNumberFormat="0" applyFont="1" applyFill="1" applyBorder="1" applyAlignment="1" applyProtection="0">
      <alignment vertical="center" wrapText="1"/>
    </xf>
    <xf numFmtId="0" fontId="25" fillId="5" borderId="16" applyNumberFormat="0" applyFont="1" applyFill="1" applyBorder="1" applyAlignment="1" applyProtection="0">
      <alignment vertical="center" wrapText="1"/>
    </xf>
    <xf numFmtId="49" fontId="14" fillId="7" borderId="29" applyNumberFormat="1" applyFont="1" applyFill="1" applyBorder="1" applyAlignment="1" applyProtection="0">
      <alignment horizontal="center" vertical="center" wrapText="1"/>
    </xf>
    <xf numFmtId="0" fontId="14" fillId="8" borderId="29" applyNumberFormat="1" applyFont="1" applyFill="1" applyBorder="1" applyAlignment="1" applyProtection="0">
      <alignment horizontal="center" vertical="center" wrapText="1"/>
    </xf>
    <xf numFmtId="49" fontId="18" fillId="4" borderId="5" applyNumberFormat="1" applyFont="1" applyFill="1" applyBorder="1" applyAlignment="1" applyProtection="0">
      <alignment vertical="center" wrapText="1"/>
    </xf>
    <xf numFmtId="49" fontId="24" fillId="4" borderId="5" applyNumberFormat="1" applyFont="1" applyFill="1" applyBorder="1" applyAlignment="1" applyProtection="0">
      <alignment horizontal="center" vertical="center" wrapText="1"/>
    </xf>
    <xf numFmtId="49" fontId="14" fillId="4" borderId="5" applyNumberFormat="1" applyFont="1" applyFill="1" applyBorder="1" applyAlignment="1" applyProtection="0">
      <alignment vertical="center" wrapText="1"/>
    </xf>
    <xf numFmtId="49" fontId="18" fillId="4" borderId="30" applyNumberFormat="1" applyFont="1" applyFill="1" applyBorder="1" applyAlignment="1" applyProtection="0">
      <alignment horizontal="left" vertical="center" wrapText="1"/>
    </xf>
    <xf numFmtId="0" fontId="14" fillId="8" borderId="30" applyNumberFormat="1" applyFont="1" applyFill="1" applyBorder="1" applyAlignment="1" applyProtection="0">
      <alignment horizontal="center" vertical="center" wrapText="1"/>
    </xf>
    <xf numFmtId="0" fontId="23" fillId="4" borderId="17" applyNumberFormat="0" applyFont="1" applyFill="1" applyBorder="1" applyAlignment="1" applyProtection="0">
      <alignment vertical="bottom"/>
    </xf>
    <xf numFmtId="49" fontId="0" fillId="5" borderId="6" applyNumberFormat="1" applyFont="1" applyFill="1" applyBorder="1" applyAlignment="1" applyProtection="0">
      <alignment vertical="bottom"/>
    </xf>
    <xf numFmtId="49" fontId="29" fillId="4" borderId="5" applyNumberFormat="1" applyFont="1" applyFill="1" applyBorder="1" applyAlignment="1" applyProtection="0">
      <alignment horizontal="center" vertical="bottom"/>
    </xf>
    <xf numFmtId="0" fontId="29" fillId="4" borderId="5" applyNumberFormat="0" applyFont="1" applyFill="1" applyBorder="1" applyAlignment="1" applyProtection="0">
      <alignment horizontal="center" vertical="bottom"/>
    </xf>
    <xf numFmtId="49" fontId="14" fillId="4" borderId="28" applyNumberFormat="1" applyFont="1" applyFill="1" applyBorder="1" applyAlignment="1" applyProtection="0">
      <alignment horizontal="left" vertical="center"/>
    </xf>
    <xf numFmtId="0" fontId="14" fillId="8" borderId="28" applyNumberFormat="1" applyFont="1" applyFill="1" applyBorder="1" applyAlignment="1" applyProtection="0">
      <alignment horizontal="center" vertical="center"/>
    </xf>
    <xf numFmtId="49" fontId="14" fillId="4" borderId="5" applyNumberFormat="1" applyFont="1" applyFill="1" applyBorder="1" applyAlignment="1" applyProtection="0">
      <alignment horizontal="left" vertical="center"/>
    </xf>
    <xf numFmtId="49" fontId="18" fillId="4" borderId="5" applyNumberFormat="1" applyFont="1" applyFill="1" applyBorder="1" applyAlignment="1" applyProtection="0">
      <alignment horizontal="left" vertical="center"/>
    </xf>
    <xf numFmtId="49" fontId="18" fillId="4" borderId="5" applyNumberFormat="1" applyFont="1" applyFill="1" applyBorder="1" applyAlignment="1" applyProtection="0">
      <alignment horizontal="center" vertical="center"/>
    </xf>
    <xf numFmtId="0" fontId="30" fillId="4" borderId="17" applyNumberFormat="0" applyFont="1" applyFill="1" applyBorder="1" applyAlignment="1" applyProtection="0">
      <alignment vertical="bottom"/>
    </xf>
    <xf numFmtId="49" fontId="14" fillId="4" borderId="29" applyNumberFormat="1" applyFont="1" applyFill="1" applyBorder="1" applyAlignment="1" applyProtection="0">
      <alignment horizontal="left" vertical="center"/>
    </xf>
    <xf numFmtId="0" fontId="14" fillId="8" borderId="29" applyNumberFormat="1" applyFont="1" applyFill="1" applyBorder="1" applyAlignment="1" applyProtection="0">
      <alignment horizontal="center" vertical="center"/>
    </xf>
    <xf numFmtId="0" fontId="0" fillId="4" borderId="29" applyNumberFormat="0" applyFont="1" applyFill="1" applyBorder="1" applyAlignment="1" applyProtection="0">
      <alignment vertical="bottom"/>
    </xf>
    <xf numFmtId="0" fontId="0" fillId="4" borderId="5" applyNumberFormat="0" applyFont="1" applyFill="1" applyBorder="1" applyAlignment="1" applyProtection="0">
      <alignment horizontal="left" vertical="bottom"/>
    </xf>
    <xf numFmtId="0" fontId="31" fillId="4" borderId="5" applyNumberFormat="0" applyFont="1" applyFill="1" applyBorder="1" applyAlignment="1" applyProtection="0">
      <alignment vertical="bottom"/>
    </xf>
    <xf numFmtId="0" fontId="31" fillId="4" borderId="5" applyNumberFormat="0" applyFont="1" applyFill="1" applyBorder="1" applyAlignment="1" applyProtection="0">
      <alignment horizontal="left" vertical="bottom"/>
    </xf>
    <xf numFmtId="0" fontId="31" fillId="4" borderId="17" applyNumberFormat="0" applyFont="1" applyFill="1" applyBorder="1" applyAlignment="1" applyProtection="0">
      <alignment vertical="bottom"/>
    </xf>
    <xf numFmtId="2" fontId="14" fillId="8" borderId="29" applyNumberFormat="1" applyFont="1" applyFill="1" applyBorder="1" applyAlignment="1" applyProtection="0">
      <alignment horizontal="center" vertical="center"/>
    </xf>
    <xf numFmtId="0" fontId="32" fillId="4" borderId="5" applyNumberFormat="0" applyFont="1" applyFill="1" applyBorder="1" applyAlignment="1" applyProtection="0">
      <alignment horizontal="left" vertical="center"/>
    </xf>
    <xf numFmtId="0" fontId="32" fillId="4" borderId="5" applyNumberFormat="0" applyFont="1" applyFill="1" applyBorder="1" applyAlignment="1" applyProtection="0">
      <alignment horizontal="center" vertical="center"/>
    </xf>
    <xf numFmtId="2" fontId="32" fillId="4" borderId="5" applyNumberFormat="1" applyFont="1" applyFill="1" applyBorder="1" applyAlignment="1" applyProtection="0">
      <alignment horizontal="left" vertical="center"/>
    </xf>
    <xf numFmtId="2" fontId="32" fillId="4" borderId="5" applyNumberFormat="1" applyFont="1" applyFill="1" applyBorder="1" applyAlignment="1" applyProtection="0">
      <alignment horizontal="center" vertical="center"/>
    </xf>
    <xf numFmtId="49" fontId="18" fillId="4" borderId="29" applyNumberFormat="1" applyFont="1" applyFill="1" applyBorder="1" applyAlignment="1" applyProtection="0">
      <alignment horizontal="left" vertical="center"/>
    </xf>
    <xf numFmtId="2" fontId="18" fillId="8" borderId="29" applyNumberFormat="1" applyFont="1" applyFill="1" applyBorder="1" applyAlignment="1" applyProtection="0">
      <alignment horizontal="center" vertical="center"/>
    </xf>
    <xf numFmtId="0" fontId="33" fillId="4" borderId="5" applyNumberFormat="0" applyFont="1" applyFill="1" applyBorder="1" applyAlignment="1" applyProtection="0">
      <alignment horizontal="left" vertical="center"/>
    </xf>
    <xf numFmtId="2" fontId="33" fillId="4" borderId="5" applyNumberFormat="1" applyFont="1" applyFill="1" applyBorder="1" applyAlignment="1" applyProtection="0">
      <alignment horizontal="center" vertical="center"/>
    </xf>
    <xf numFmtId="2" fontId="33" fillId="4" borderId="5" applyNumberFormat="1" applyFont="1" applyFill="1" applyBorder="1" applyAlignment="1" applyProtection="0">
      <alignment horizontal="left" vertical="center"/>
    </xf>
    <xf numFmtId="49" fontId="18" fillId="4" borderId="30" applyNumberFormat="1" applyFont="1" applyFill="1" applyBorder="1" applyAlignment="1" applyProtection="0">
      <alignment horizontal="left" vertical="center"/>
    </xf>
    <xf numFmtId="2" fontId="18" fillId="8" borderId="30" applyNumberFormat="1" applyFont="1" applyFill="1" applyBorder="1" applyAlignment="1" applyProtection="0">
      <alignment horizontal="center" vertical="center"/>
    </xf>
    <xf numFmtId="0" fontId="0" fillId="5" borderId="33" applyNumberFormat="0" applyFont="1" applyFill="1" applyBorder="1" applyAlignment="1" applyProtection="0">
      <alignment vertical="bottom"/>
    </xf>
    <xf numFmtId="0" fontId="0" fillId="5" applyNumberFormat="1" applyFont="1" applyFill="1" applyBorder="0" applyAlignment="1" applyProtection="0">
      <alignment vertical="bottom"/>
    </xf>
    <xf numFmtId="49" fontId="26" fillId="4" borderId="5" applyNumberFormat="1" applyFont="1" applyFill="1" applyBorder="1" applyAlignment="1" applyProtection="0">
      <alignment horizontal="center" vertical="center"/>
    </xf>
    <xf numFmtId="0" fontId="26" fillId="4" borderId="5" applyNumberFormat="0" applyFont="1" applyFill="1" applyBorder="1" applyAlignment="1" applyProtection="0">
      <alignment horizontal="center" vertical="center"/>
    </xf>
    <xf numFmtId="49" fontId="18" fillId="4" borderId="28" applyNumberFormat="1" applyFont="1" applyFill="1" applyBorder="1" applyAlignment="1" applyProtection="0">
      <alignment horizontal="left" vertical="bottom"/>
    </xf>
    <xf numFmtId="0" fontId="18" fillId="4" borderId="28" applyNumberFormat="0" applyFont="1" applyFill="1" applyBorder="1" applyAlignment="1" applyProtection="0">
      <alignment horizontal="left" vertical="bottom"/>
    </xf>
    <xf numFmtId="49" fontId="34" fillId="7" borderId="28" applyNumberFormat="1" applyFont="1" applyFill="1" applyBorder="1" applyAlignment="1" applyProtection="0">
      <alignment horizontal="left" vertical="center" wrapText="1"/>
    </xf>
    <xf numFmtId="0" fontId="18" fillId="4" borderId="29" applyNumberFormat="0" applyFont="1" applyFill="1" applyBorder="1" applyAlignment="1" applyProtection="0">
      <alignment horizontal="left" vertical="center" wrapText="1"/>
    </xf>
    <xf numFmtId="49" fontId="34" fillId="7" borderId="29" applyNumberFormat="1" applyFont="1" applyFill="1" applyBorder="1" applyAlignment="1" applyProtection="0">
      <alignment horizontal="left" vertical="center" wrapText="1"/>
    </xf>
    <xf numFmtId="49" fontId="34" fillId="7" borderId="29" applyNumberFormat="1" applyFont="1" applyFill="1" applyBorder="1" applyAlignment="1" applyProtection="0">
      <alignment horizontal="left" vertical="center"/>
    </xf>
    <xf numFmtId="0" fontId="18" fillId="4" borderId="30" applyNumberFormat="0" applyFont="1" applyFill="1" applyBorder="1" applyAlignment="1" applyProtection="0">
      <alignment horizontal="left" vertical="center" wrapText="1"/>
    </xf>
    <xf numFmtId="49" fontId="34" fillId="7" borderId="30" applyNumberFormat="1" applyFont="1" applyFill="1" applyBorder="1" applyAlignment="1" applyProtection="0">
      <alignment horizontal="left" vertical="center"/>
    </xf>
    <xf numFmtId="49" fontId="18" fillId="4" borderId="34" applyNumberFormat="1" applyFont="1" applyFill="1" applyBorder="1" applyAlignment="1" applyProtection="0">
      <alignment horizontal="left" vertical="center" wrapText="1"/>
    </xf>
    <xf numFmtId="49" fontId="18" fillId="4" borderId="35" applyNumberFormat="1" applyFont="1" applyFill="1" applyBorder="1" applyAlignment="1" applyProtection="0">
      <alignment horizontal="left" vertical="center" wrapText="1"/>
    </xf>
    <xf numFmtId="49" fontId="18" fillId="4" borderId="36" applyNumberFormat="1" applyFont="1" applyFill="1" applyBorder="1" applyAlignment="1" applyProtection="0">
      <alignment horizontal="left" vertical="center" wrapText="1"/>
    </xf>
    <xf numFmtId="0" fontId="14" fillId="7" borderId="37" applyNumberFormat="0" applyFont="1" applyFill="1" applyBorder="1" applyAlignment="1" applyProtection="0">
      <alignment horizontal="left" vertical="center"/>
    </xf>
    <xf numFmtId="2" fontId="14" fillId="7" borderId="38" applyNumberFormat="1" applyFont="1" applyFill="1" applyBorder="1" applyAlignment="1" applyProtection="0">
      <alignment horizontal="left" vertical="center"/>
    </xf>
    <xf numFmtId="49" fontId="14" fillId="8" borderId="39" applyNumberFormat="1" applyFont="1" applyFill="1" applyBorder="1" applyAlignment="1" applyProtection="0">
      <alignment horizontal="left" vertical="center"/>
    </xf>
    <xf numFmtId="49" fontId="35" fillId="4" borderId="5" applyNumberFormat="1" applyFont="1" applyFill="1" applyBorder="1" applyAlignment="1" applyProtection="0">
      <alignment horizontal="left" vertical="center"/>
    </xf>
    <xf numFmtId="0" fontId="36" fillId="4" borderId="17" applyNumberFormat="0" applyFont="1" applyFill="1" applyBorder="1" applyAlignment="1" applyProtection="0">
      <alignment vertical="bottom"/>
    </xf>
    <xf numFmtId="0" fontId="36" fillId="5" borderId="16" applyNumberFormat="0" applyFont="1" applyFill="1" applyBorder="1" applyAlignment="1" applyProtection="0">
      <alignment vertical="bottom"/>
    </xf>
    <xf numFmtId="0" fontId="36" fillId="5" borderId="5" applyNumberFormat="0" applyFont="1" applyFill="1" applyBorder="1" applyAlignment="1" applyProtection="0">
      <alignment vertical="bottom"/>
    </xf>
    <xf numFmtId="0" fontId="36" fillId="5" borderId="6" applyNumberFormat="0" applyFont="1" applyFill="1" applyBorder="1" applyAlignment="1" applyProtection="0">
      <alignment vertical="bottom"/>
    </xf>
    <xf numFmtId="49" fontId="14" fillId="7" borderId="40" applyNumberFormat="1" applyFont="1" applyFill="1" applyBorder="1" applyAlignment="1" applyProtection="0">
      <alignment horizontal="left" vertical="center"/>
    </xf>
    <xf numFmtId="2" fontId="14" fillId="7" borderId="41" applyNumberFormat="1" applyFont="1" applyFill="1" applyBorder="1" applyAlignment="1" applyProtection="0">
      <alignment horizontal="left" vertical="center"/>
    </xf>
    <xf numFmtId="2" fontId="14" fillId="8" borderId="26" applyNumberFormat="1" applyFont="1" applyFill="1" applyBorder="1" applyAlignment="1" applyProtection="0">
      <alignment horizontal="left" vertical="center"/>
    </xf>
    <xf numFmtId="2" fontId="35" fillId="4" borderId="5" applyNumberFormat="1" applyFont="1" applyFill="1" applyBorder="1" applyAlignment="1" applyProtection="0">
      <alignment horizontal="left" vertical="center"/>
    </xf>
    <xf numFmtId="0" fontId="14" fillId="7" borderId="40" applyNumberFormat="0" applyFont="1" applyFill="1" applyBorder="1" applyAlignment="1" applyProtection="0">
      <alignment horizontal="left" vertical="center"/>
    </xf>
    <xf numFmtId="49" fontId="14" fillId="8" borderId="26" applyNumberFormat="1" applyFont="1" applyFill="1" applyBorder="1" applyAlignment="1" applyProtection="0">
      <alignment horizontal="left" vertical="center"/>
    </xf>
    <xf numFmtId="0" fontId="23" fillId="5" borderId="5" applyNumberFormat="0" applyFont="1" applyFill="1" applyBorder="1" applyAlignment="1" applyProtection="0">
      <alignment vertical="bottom"/>
    </xf>
    <xf numFmtId="0" fontId="14" fillId="7" borderId="34" applyNumberFormat="0" applyFont="1" applyFill="1" applyBorder="1" applyAlignment="1" applyProtection="0">
      <alignment horizontal="left" vertical="center"/>
    </xf>
    <xf numFmtId="2" fontId="14" fillId="7" borderId="35" applyNumberFormat="1" applyFont="1" applyFill="1" applyBorder="1" applyAlignment="1" applyProtection="0">
      <alignment horizontal="left" vertical="center"/>
    </xf>
    <xf numFmtId="49" fontId="14" fillId="8" borderId="36" applyNumberFormat="1" applyFont="1" applyFill="1" applyBorder="1" applyAlignment="1" applyProtection="0">
      <alignment horizontal="left" vertical="center"/>
    </xf>
    <xf numFmtId="49" fontId="18" fillId="4" borderId="37" applyNumberFormat="1" applyFont="1" applyFill="1" applyBorder="1" applyAlignment="1" applyProtection="0">
      <alignment horizontal="right" vertical="bottom"/>
    </xf>
    <xf numFmtId="0" fontId="18" fillId="8" borderId="38" applyNumberFormat="1" applyFont="1" applyFill="1" applyBorder="1" applyAlignment="1" applyProtection="0">
      <alignment horizontal="right" vertical="bottom"/>
    </xf>
    <xf numFmtId="2" fontId="18" fillId="8" borderId="39" applyNumberFormat="1" applyFont="1" applyFill="1" applyBorder="1" applyAlignment="1" applyProtection="0">
      <alignment horizontal="right" vertical="bottom"/>
    </xf>
    <xf numFmtId="0" fontId="0" fillId="5" applyNumberFormat="1" applyFont="1" applyFill="1" applyBorder="0" applyAlignment="1" applyProtection="0">
      <alignment vertical="bottom"/>
    </xf>
    <xf numFmtId="49" fontId="18" fillId="4" borderId="34" applyNumberFormat="1" applyFont="1" applyFill="1" applyBorder="1" applyAlignment="1" applyProtection="0">
      <alignment horizontal="left" vertical="center"/>
    </xf>
    <xf numFmtId="49" fontId="18" fillId="4" borderId="35" applyNumberFormat="1" applyFont="1" applyFill="1" applyBorder="1" applyAlignment="1" applyProtection="0">
      <alignment horizontal="left" vertical="center"/>
    </xf>
    <xf numFmtId="0" fontId="14" fillId="7" borderId="37" applyNumberFormat="0" applyFont="1" applyFill="1" applyBorder="1" applyAlignment="1" applyProtection="0">
      <alignment horizontal="left" vertical="bottom"/>
    </xf>
    <xf numFmtId="2" fontId="14" fillId="7" borderId="38" applyNumberFormat="1" applyFont="1" applyFill="1" applyBorder="1" applyAlignment="1" applyProtection="0">
      <alignment horizontal="left" vertical="bottom"/>
    </xf>
    <xf numFmtId="2" fontId="14" fillId="8" borderId="39" applyNumberFormat="1" applyFont="1" applyFill="1" applyBorder="1" applyAlignment="1" applyProtection="0">
      <alignment horizontal="left" vertical="bottom"/>
    </xf>
    <xf numFmtId="0" fontId="14" fillId="7" borderId="40" applyNumberFormat="0" applyFont="1" applyFill="1" applyBorder="1" applyAlignment="1" applyProtection="0">
      <alignment horizontal="left" vertical="bottom"/>
    </xf>
    <xf numFmtId="2" fontId="14" fillId="7" borderId="41" applyNumberFormat="1" applyFont="1" applyFill="1" applyBorder="1" applyAlignment="1" applyProtection="0">
      <alignment horizontal="left" vertical="bottom"/>
    </xf>
    <xf numFmtId="2" fontId="14" fillId="8" borderId="26" applyNumberFormat="1" applyFont="1" applyFill="1" applyBorder="1" applyAlignment="1" applyProtection="0">
      <alignment horizontal="left" vertical="bottom"/>
    </xf>
    <xf numFmtId="49" fontId="14" fillId="7" borderId="40" applyNumberFormat="1" applyFont="1" applyFill="1" applyBorder="1" applyAlignment="1" applyProtection="0">
      <alignment horizontal="left" vertical="bottom"/>
    </xf>
    <xf numFmtId="0" fontId="23" fillId="5" borderId="6" applyNumberFormat="0" applyFont="1" applyFill="1" applyBorder="1" applyAlignment="1" applyProtection="0">
      <alignment vertical="bottom"/>
    </xf>
    <xf numFmtId="2" fontId="18" fillId="7" borderId="41" applyNumberFormat="1" applyFont="1" applyFill="1" applyBorder="1" applyAlignment="1" applyProtection="0">
      <alignment horizontal="left" vertical="center"/>
    </xf>
    <xf numFmtId="0" fontId="14" fillId="7" borderId="34" applyNumberFormat="0" applyFont="1" applyFill="1" applyBorder="1" applyAlignment="1" applyProtection="0">
      <alignment horizontal="left" vertical="bottom"/>
    </xf>
    <xf numFmtId="2" fontId="14" fillId="7" borderId="35" applyNumberFormat="1" applyFont="1" applyFill="1" applyBorder="1" applyAlignment="1" applyProtection="0">
      <alignment horizontal="left" vertical="bottom"/>
    </xf>
    <xf numFmtId="2" fontId="14" fillId="8" borderId="36" applyNumberFormat="1" applyFont="1" applyFill="1" applyBorder="1" applyAlignment="1" applyProtection="0">
      <alignment horizontal="left" vertical="bottom"/>
    </xf>
    <xf numFmtId="0" fontId="0" fillId="5" applyNumberFormat="1" applyFont="1" applyFill="1" applyBorder="0" applyAlignment="1" applyProtection="0">
      <alignment vertical="bottom"/>
    </xf>
    <xf numFmtId="14" fontId="24" fillId="5" borderId="6" applyNumberFormat="1" applyFont="1" applyFill="1" applyBorder="1" applyAlignment="1" applyProtection="0">
      <alignment vertical="center" wrapText="1"/>
    </xf>
    <xf numFmtId="0" fontId="28" fillId="4" borderId="17" applyNumberFormat="0" applyFont="1" applyFill="1" applyBorder="1" applyAlignment="1" applyProtection="0">
      <alignment horizontal="left" vertical="bottom"/>
    </xf>
    <xf numFmtId="0" fontId="28" fillId="5" borderId="16" applyNumberFormat="0" applyFont="1" applyFill="1" applyBorder="1" applyAlignment="1" applyProtection="0">
      <alignment horizontal="left" vertical="bottom"/>
    </xf>
    <xf numFmtId="0" fontId="27" fillId="5" borderId="5" applyNumberFormat="0" applyFont="1" applyFill="1" applyBorder="1" applyAlignment="1" applyProtection="0">
      <alignment horizontal="left" vertical="bottom"/>
    </xf>
    <xf numFmtId="0" fontId="24" fillId="5" borderId="6" applyNumberFormat="0" applyFont="1" applyFill="1" applyBorder="1" applyAlignment="1" applyProtection="0">
      <alignment vertical="center"/>
    </xf>
    <xf numFmtId="0" fontId="24" fillId="4" borderId="17" applyNumberFormat="0" applyFont="1" applyFill="1" applyBorder="1" applyAlignment="1" applyProtection="0">
      <alignment horizontal="left" vertical="bottom"/>
    </xf>
    <xf numFmtId="0" fontId="24" fillId="5" borderId="16" applyNumberFormat="0" applyFont="1" applyFill="1" applyBorder="1" applyAlignment="1" applyProtection="0">
      <alignment horizontal="left" vertical="bottom"/>
    </xf>
    <xf numFmtId="0" fontId="24" fillId="5" borderId="5" applyNumberFormat="0" applyFont="1" applyFill="1" applyBorder="1" applyAlignment="1" applyProtection="0">
      <alignment horizontal="left" vertical="center"/>
    </xf>
    <xf numFmtId="0" fontId="14" fillId="4" borderId="5" applyNumberFormat="0" applyFont="1" applyFill="1" applyBorder="1" applyAlignment="1" applyProtection="0">
      <alignment horizontal="center" vertical="bottom"/>
    </xf>
    <xf numFmtId="49" fontId="18" fillId="4" borderId="5" applyNumberFormat="1" applyFont="1" applyFill="1" applyBorder="1" applyAlignment="1" applyProtection="0">
      <alignment vertical="bottom"/>
    </xf>
    <xf numFmtId="2" fontId="14" fillId="8" borderId="5" applyNumberFormat="1" applyFont="1" applyFill="1" applyBorder="1" applyAlignment="1" applyProtection="0">
      <alignment horizontal="center" vertical="center"/>
    </xf>
    <xf numFmtId="49" fontId="18" fillId="4" borderId="5" applyNumberFormat="1" applyFont="1" applyFill="1" applyBorder="1" applyAlignment="1" applyProtection="0">
      <alignment horizontal="left" vertical="center" wrapText="1"/>
    </xf>
    <xf numFmtId="2" fontId="14" fillId="8" borderId="5" applyNumberFormat="1" applyFont="1" applyFill="1" applyBorder="1" applyAlignment="1" applyProtection="0">
      <alignment horizontal="center" vertical="center" wrapText="1"/>
    </xf>
    <xf numFmtId="2" fontId="14" fillId="4" borderId="5" applyNumberFormat="1" applyFont="1" applyFill="1" applyBorder="1" applyAlignment="1" applyProtection="0">
      <alignment horizontal="center" vertical="center"/>
    </xf>
    <xf numFmtId="0" fontId="24" fillId="4" borderId="5" applyNumberFormat="0" applyFont="1" applyFill="1" applyBorder="1" applyAlignment="1" applyProtection="0">
      <alignment horizontal="left" vertical="center"/>
    </xf>
    <xf numFmtId="0" fontId="24" fillId="4" borderId="5" applyNumberFormat="0" applyFont="1" applyFill="1" applyBorder="1" applyAlignment="1" applyProtection="0">
      <alignment horizontal="center" vertical="center"/>
    </xf>
    <xf numFmtId="2" fontId="24" fillId="4" borderId="5" applyNumberFormat="1" applyFont="1" applyFill="1" applyBorder="1" applyAlignment="1" applyProtection="0">
      <alignment horizontal="center" vertical="center"/>
    </xf>
    <xf numFmtId="49" fontId="37" fillId="4" borderId="5" applyNumberFormat="1" applyFont="1" applyFill="1" applyBorder="1" applyAlignment="1" applyProtection="0">
      <alignment horizontal="center" vertical="top"/>
    </xf>
    <xf numFmtId="0" fontId="37" fillId="4" borderId="5" applyNumberFormat="0" applyFont="1" applyFill="1" applyBorder="1" applyAlignment="1" applyProtection="0">
      <alignment horizontal="center" vertical="top"/>
    </xf>
    <xf numFmtId="2" fontId="38" fillId="8" borderId="5" applyNumberFormat="1" applyFont="1" applyFill="1" applyBorder="1" applyAlignment="1" applyProtection="0">
      <alignment horizontal="center" vertical="center"/>
    </xf>
    <xf numFmtId="2" fontId="38" fillId="4" borderId="5" applyNumberFormat="1" applyFont="1" applyFill="1" applyBorder="1" applyAlignment="1" applyProtection="0">
      <alignment horizontal="center" vertical="center"/>
    </xf>
    <xf numFmtId="0" fontId="18" fillId="4" borderId="5" applyNumberFormat="0" applyFont="1" applyFill="1" applyBorder="1" applyAlignment="1" applyProtection="0">
      <alignment horizontal="left" vertical="center" wrapText="1"/>
    </xf>
    <xf numFmtId="2" fontId="18" fillId="4" borderId="5" applyNumberFormat="1" applyFont="1" applyFill="1" applyBorder="1" applyAlignment="1" applyProtection="0">
      <alignment vertical="center"/>
    </xf>
    <xf numFmtId="0" fontId="18" fillId="4" borderId="5" applyNumberFormat="0" applyFont="1" applyFill="1" applyBorder="1" applyAlignment="1" applyProtection="0">
      <alignment vertical="center" wrapText="1"/>
    </xf>
    <xf numFmtId="49" fontId="38" fillId="8" borderId="5" applyNumberFormat="1" applyFont="1" applyFill="1" applyBorder="1" applyAlignment="1" applyProtection="0">
      <alignment horizontal="center" vertical="center"/>
    </xf>
    <xf numFmtId="49" fontId="38" fillId="4" borderId="5"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49" fontId="18" fillId="4" borderId="10" applyNumberFormat="1" applyFont="1" applyFill="1" applyBorder="1" applyAlignment="1" applyProtection="0">
      <alignment vertical="bottom"/>
    </xf>
    <xf numFmtId="49" fontId="18" fillId="4" borderId="42" applyNumberFormat="1" applyFont="1" applyFill="1" applyBorder="1" applyAlignment="1" applyProtection="0">
      <alignment horizontal="left" vertical="center" wrapText="1"/>
    </xf>
    <xf numFmtId="14" fontId="14" fillId="4" borderId="5" applyNumberFormat="1" applyFont="1" applyFill="1" applyBorder="1" applyAlignment="1" applyProtection="0">
      <alignment vertical="center" wrapText="1"/>
    </xf>
    <xf numFmtId="49" fontId="24" fillId="4" borderId="5" applyNumberFormat="1" applyFont="1" applyFill="1" applyBorder="1" applyAlignment="1" applyProtection="0">
      <alignment horizontal="left" vertical="bottom"/>
    </xf>
    <xf numFmtId="0" fontId="14" fillId="4" borderId="5" applyNumberFormat="0" applyFont="1" applyFill="1" applyBorder="1" applyAlignment="1" applyProtection="0">
      <alignment vertical="center"/>
    </xf>
    <xf numFmtId="0" fontId="24" fillId="4" borderId="5" applyNumberFormat="1" applyFont="1" applyFill="1" applyBorder="1" applyAlignment="1" applyProtection="0">
      <alignment vertical="center"/>
    </xf>
    <xf numFmtId="49" fontId="18" fillId="4" borderId="14" applyNumberFormat="1" applyFont="1" applyFill="1" applyBorder="1" applyAlignment="1" applyProtection="0">
      <alignment horizontal="left" vertical="center" wrapText="1"/>
    </xf>
    <xf numFmtId="0" fontId="14" fillId="4" borderId="5" applyNumberFormat="0" applyFont="1" applyFill="1" applyBorder="1" applyAlignment="1" applyProtection="0">
      <alignment vertical="center" wrapText="1"/>
    </xf>
    <xf numFmtId="49" fontId="24" fillId="4" borderId="5" applyNumberFormat="1" applyFont="1" applyFill="1" applyBorder="1" applyAlignment="1" applyProtection="0">
      <alignment vertical="center" wrapText="1"/>
    </xf>
    <xf numFmtId="2" fontId="14" fillId="8" borderId="10" applyNumberFormat="1" applyFont="1" applyFill="1" applyBorder="1" applyAlignment="1" applyProtection="0">
      <alignment horizontal="left" vertical="center"/>
    </xf>
    <xf numFmtId="2" fontId="14" fillId="8" borderId="42" applyNumberFormat="1" applyFont="1" applyFill="1" applyBorder="1" applyAlignment="1" applyProtection="0">
      <alignment horizontal="left" vertical="center" wrapText="1"/>
    </xf>
    <xf numFmtId="2" fontId="14" fillId="8" borderId="42" applyNumberFormat="1" applyFont="1" applyFill="1" applyBorder="1" applyAlignment="1" applyProtection="0">
      <alignment horizontal="left" vertical="center"/>
    </xf>
    <xf numFmtId="2" fontId="14" fillId="8" borderId="14" applyNumberFormat="1" applyFont="1" applyFill="1" applyBorder="1" applyAlignment="1" applyProtection="0">
      <alignment horizontal="left" vertical="center" wrapText="1"/>
    </xf>
    <xf numFmtId="0" fontId="28" fillId="4" borderId="5" applyNumberFormat="0" applyFont="1" applyFill="1" applyBorder="1" applyAlignment="1" applyProtection="0">
      <alignment horizontal="left" vertical="center"/>
    </xf>
    <xf numFmtId="2" fontId="28" fillId="4" borderId="5" applyNumberFormat="1" applyFont="1" applyFill="1" applyBorder="1" applyAlignment="1" applyProtection="0">
      <alignment horizontal="center" vertical="center"/>
    </xf>
    <xf numFmtId="0" fontId="0" fillId="4" borderId="14" applyNumberFormat="0" applyFont="1" applyFill="1" applyBorder="1" applyAlignment="1" applyProtection="0">
      <alignment vertical="bottom"/>
    </xf>
    <xf numFmtId="2" fontId="14" fillId="8" borderId="10" applyNumberFormat="1" applyFont="1" applyFill="1" applyBorder="1" applyAlignment="1" applyProtection="0">
      <alignment horizontal="left" vertical="center" wrapText="1"/>
    </xf>
    <xf numFmtId="2" fontId="14" fillId="8" borderId="43" applyNumberFormat="1" applyFont="1" applyFill="1" applyBorder="1" applyAlignment="1" applyProtection="0">
      <alignment horizontal="left" vertical="center" wrapText="1"/>
    </xf>
    <xf numFmtId="0" fontId="0" fillId="5" applyNumberFormat="1" applyFont="1" applyFill="1" applyBorder="0" applyAlignment="1" applyProtection="0">
      <alignment vertical="bottom"/>
    </xf>
    <xf numFmtId="0" fontId="0" fillId="5" borderId="44" applyNumberFormat="0" applyFont="1" applyFill="1" applyBorder="1" applyAlignment="1" applyProtection="0">
      <alignment vertical="bottom"/>
    </xf>
    <xf numFmtId="0" fontId="0" fillId="5" borderId="45" applyNumberFormat="0" applyFont="1" applyFill="1" applyBorder="1" applyAlignment="1" applyProtection="0">
      <alignment vertical="bottom"/>
    </xf>
    <xf numFmtId="49" fontId="40" fillId="6" borderId="13" applyNumberFormat="1" applyFont="1" applyFill="1" applyBorder="1" applyAlignment="1" applyProtection="0">
      <alignment horizontal="left" vertical="center"/>
    </xf>
    <xf numFmtId="0" fontId="40" fillId="6" borderId="14" applyNumberFormat="0" applyFont="1" applyFill="1" applyBorder="1" applyAlignment="1" applyProtection="0">
      <alignment horizontal="left" vertical="center"/>
    </xf>
    <xf numFmtId="0" fontId="40" fillId="6" borderId="15" applyNumberFormat="0" applyFont="1" applyFill="1" applyBorder="1" applyAlignment="1" applyProtection="0">
      <alignment horizontal="left" vertical="center"/>
    </xf>
    <xf numFmtId="0" fontId="40" fillId="6" borderId="16" applyNumberFormat="0" applyFont="1" applyFill="1" applyBorder="1" applyAlignment="1" applyProtection="0">
      <alignment horizontal="left" vertical="center"/>
    </xf>
    <xf numFmtId="0" fontId="40" fillId="6" borderId="5" applyNumberFormat="0" applyFont="1" applyFill="1" applyBorder="1" applyAlignment="1" applyProtection="0">
      <alignment horizontal="left" vertical="center"/>
    </xf>
    <xf numFmtId="0" fontId="40" fillId="6" borderId="17" applyNumberFormat="0" applyFont="1" applyFill="1" applyBorder="1" applyAlignment="1" applyProtection="0">
      <alignment horizontal="left" vertical="center"/>
    </xf>
    <xf numFmtId="49" fontId="0" fillId="4" borderId="5" applyNumberFormat="1" applyFont="1" applyFill="1" applyBorder="1" applyAlignment="1" applyProtection="0">
      <alignment vertical="bottom"/>
    </xf>
    <xf numFmtId="49" fontId="18" fillId="5" borderId="23" applyNumberFormat="1" applyFont="1" applyFill="1" applyBorder="1" applyAlignment="1" applyProtection="0">
      <alignment horizontal="left" vertical="center" wrapText="1"/>
    </xf>
    <xf numFmtId="49" fontId="18" fillId="5" borderId="46" applyNumberFormat="1" applyFont="1" applyFill="1" applyBorder="1" applyAlignment="1" applyProtection="0">
      <alignment horizontal="left" vertical="center" wrapText="1"/>
    </xf>
    <xf numFmtId="49" fontId="18" fillId="5" borderId="27" applyNumberFormat="1" applyFont="1" applyFill="1" applyBorder="1" applyAlignment="1" applyProtection="0">
      <alignment horizontal="left" vertical="center" wrapText="1"/>
    </xf>
    <xf numFmtId="0" fontId="14" fillId="4" borderId="5" applyNumberFormat="0" applyFont="1" applyFill="1" applyBorder="1" applyAlignment="1" applyProtection="0">
      <alignment horizontal="left" vertical="center"/>
    </xf>
    <xf numFmtId="49" fontId="0" fillId="5" borderId="15" applyNumberFormat="1" applyFont="1" applyFill="1" applyBorder="1" applyAlignment="1" applyProtection="0">
      <alignment vertical="bottom" wrapText="1"/>
    </xf>
    <xf numFmtId="0" fontId="14" fillId="5" borderId="47" applyNumberFormat="1" applyFont="1" applyFill="1" applyBorder="1" applyAlignment="1" applyProtection="0">
      <alignment horizontal="left" vertical="bottom" wrapText="1"/>
    </xf>
    <xf numFmtId="0" fontId="14" fillId="5" borderId="47" applyNumberFormat="1" applyFont="1" applyFill="1" applyBorder="1" applyAlignment="1" applyProtection="0">
      <alignment horizontal="left" vertical="bottom"/>
    </xf>
    <xf numFmtId="0" fontId="14" fillId="5" borderId="13" applyNumberFormat="1" applyFont="1" applyFill="1" applyBorder="1" applyAlignment="1" applyProtection="0">
      <alignment horizontal="left" vertical="bottom"/>
    </xf>
    <xf numFmtId="49" fontId="0" fillId="5" borderId="17" applyNumberFormat="1" applyFont="1" applyFill="1" applyBorder="1" applyAlignment="1" applyProtection="0">
      <alignment vertical="bottom" wrapText="1"/>
    </xf>
    <xf numFmtId="0" fontId="14" fillId="5" borderId="48" applyNumberFormat="1" applyFont="1" applyFill="1" applyBorder="1" applyAlignment="1" applyProtection="0">
      <alignment horizontal="left" vertical="bottom" wrapText="1"/>
    </xf>
    <xf numFmtId="0" fontId="14" fillId="5" borderId="48" applyNumberFormat="1" applyFont="1" applyFill="1" applyBorder="1" applyAlignment="1" applyProtection="0">
      <alignment horizontal="left" vertical="bottom"/>
    </xf>
    <xf numFmtId="0" fontId="14" fillId="5" borderId="16" applyNumberFormat="1" applyFont="1" applyFill="1" applyBorder="1" applyAlignment="1" applyProtection="0">
      <alignment horizontal="left" vertical="bottom"/>
    </xf>
    <xf numFmtId="49" fontId="0" fillId="5" borderId="17" applyNumberFormat="1" applyFont="1" applyFill="1" applyBorder="1" applyAlignment="1" applyProtection="0">
      <alignment vertical="bottom"/>
    </xf>
    <xf numFmtId="49" fontId="14" fillId="5" borderId="17" applyNumberFormat="1" applyFont="1" applyFill="1" applyBorder="1" applyAlignment="1" applyProtection="0">
      <alignment horizontal="left" vertical="center" wrapText="1"/>
    </xf>
    <xf numFmtId="0" fontId="14" fillId="5" borderId="48" applyNumberFormat="1" applyFont="1" applyFill="1" applyBorder="1" applyAlignment="1" applyProtection="0">
      <alignment horizontal="left" vertical="center"/>
    </xf>
    <xf numFmtId="0" fontId="14" fillId="5" borderId="48" applyNumberFormat="0" applyFont="1" applyFill="1" applyBorder="1" applyAlignment="1" applyProtection="0">
      <alignment horizontal="left" vertical="center"/>
    </xf>
    <xf numFmtId="0" fontId="14" fillId="5" borderId="16" applyNumberFormat="0" applyFont="1" applyFill="1" applyBorder="1" applyAlignment="1" applyProtection="0">
      <alignment horizontal="left" vertical="center"/>
    </xf>
    <xf numFmtId="49" fontId="14" fillId="5" borderId="15" applyNumberFormat="1" applyFont="1" applyFill="1" applyBorder="1" applyAlignment="1" applyProtection="0">
      <alignment horizontal="left" vertical="center" wrapText="1"/>
    </xf>
    <xf numFmtId="49" fontId="14" fillId="5" borderId="47" applyNumberFormat="1" applyFont="1" applyFill="1" applyBorder="1" applyAlignment="1" applyProtection="0">
      <alignment horizontal="left" vertical="center" wrapText="1"/>
    </xf>
    <xf numFmtId="0" fontId="14" fillId="5" borderId="47" applyNumberFormat="1" applyFont="1" applyFill="1" applyBorder="1" applyAlignment="1" applyProtection="0">
      <alignment horizontal="left" vertical="center" wrapText="1"/>
    </xf>
    <xf numFmtId="49" fontId="14" fillId="5" borderId="47" applyNumberFormat="1" applyFont="1" applyFill="1" applyBorder="1" applyAlignment="1" applyProtection="0">
      <alignment horizontal="left" vertical="center"/>
    </xf>
    <xf numFmtId="2" fontId="14" fillId="5" borderId="47" applyNumberFormat="1" applyFont="1" applyFill="1" applyBorder="1" applyAlignment="1" applyProtection="0">
      <alignment horizontal="left" vertical="center" wrapText="1"/>
    </xf>
    <xf numFmtId="2" fontId="14" fillId="5" borderId="13" applyNumberFormat="1" applyFont="1" applyFill="1" applyBorder="1" applyAlignment="1" applyProtection="0">
      <alignment horizontal="left" vertical="center" wrapText="1"/>
    </xf>
    <xf numFmtId="49" fontId="14" fillId="5" borderId="48" applyNumberFormat="1" applyFont="1" applyFill="1" applyBorder="1" applyAlignment="1" applyProtection="0">
      <alignment horizontal="left" vertical="center" wrapText="1"/>
    </xf>
    <xf numFmtId="0" fontId="14" fillId="5" borderId="48" applyNumberFormat="1" applyFont="1" applyFill="1" applyBorder="1" applyAlignment="1" applyProtection="0">
      <alignment horizontal="left" vertical="center" wrapText="1"/>
    </xf>
    <xf numFmtId="49" fontId="14" fillId="5" borderId="48" applyNumberFormat="1" applyFont="1" applyFill="1" applyBorder="1" applyAlignment="1" applyProtection="0">
      <alignment horizontal="left" vertical="center"/>
    </xf>
    <xf numFmtId="2" fontId="14" fillId="5" borderId="48" applyNumberFormat="1" applyFont="1" applyFill="1" applyBorder="1" applyAlignment="1" applyProtection="0">
      <alignment horizontal="left" vertical="center" wrapText="1"/>
    </xf>
    <xf numFmtId="2" fontId="14" fillId="5" borderId="16" applyNumberFormat="1" applyFont="1" applyFill="1" applyBorder="1" applyAlignment="1" applyProtection="0">
      <alignment horizontal="left" vertical="center" wrapText="1"/>
    </xf>
    <xf numFmtId="49" fontId="14" fillId="5" borderId="17" applyNumberFormat="1" applyFont="1" applyFill="1" applyBorder="1" applyAlignment="1" applyProtection="0">
      <alignment horizontal="left" vertical="center"/>
    </xf>
    <xf numFmtId="2" fontId="14" fillId="5" borderId="48" applyNumberFormat="1" applyFont="1" applyFill="1" applyBorder="1" applyAlignment="1" applyProtection="0">
      <alignment horizontal="left" vertical="center"/>
    </xf>
    <xf numFmtId="49" fontId="14" fillId="5" borderId="16" applyNumberFormat="1" applyFont="1" applyFill="1" applyBorder="1" applyAlignment="1" applyProtection="0">
      <alignment horizontal="left" vertical="center"/>
    </xf>
    <xf numFmtId="2" fontId="14" fillId="4" borderId="5" applyNumberFormat="1" applyFont="1" applyFill="1" applyBorder="1" applyAlignment="1" applyProtection="0">
      <alignment horizontal="left" vertical="center"/>
    </xf>
    <xf numFmtId="2" fontId="14" fillId="5" borderId="16" applyNumberFormat="1" applyFont="1" applyFill="1" applyBorder="1" applyAlignment="1" applyProtection="0">
      <alignment horizontal="left" vertical="center"/>
    </xf>
    <xf numFmtId="49" fontId="14" fillId="5" borderId="15" applyNumberFormat="1" applyFont="1" applyFill="1" applyBorder="1" applyAlignment="1" applyProtection="0">
      <alignment horizontal="left" vertical="center"/>
    </xf>
    <xf numFmtId="2" fontId="14" fillId="5" borderId="47" applyNumberFormat="1" applyFont="1" applyFill="1" applyBorder="1" applyAlignment="1" applyProtection="0">
      <alignment horizontal="left" vertical="center"/>
    </xf>
    <xf numFmtId="2" fontId="14" fillId="5" borderId="13" applyNumberFormat="1" applyFont="1" applyFill="1" applyBorder="1" applyAlignment="1" applyProtection="0">
      <alignment horizontal="left" vertical="center"/>
    </xf>
    <xf numFmtId="49" fontId="18" fillId="5" borderId="10" applyNumberFormat="1" applyFont="1" applyFill="1" applyBorder="1" applyAlignment="1" applyProtection="0">
      <alignment horizontal="left" vertical="center"/>
    </xf>
    <xf numFmtId="49" fontId="0" fillId="5" borderId="15" applyNumberFormat="1" applyFont="1" applyFill="1" applyBorder="1" applyAlignment="1" applyProtection="0">
      <alignment vertical="bottom"/>
    </xf>
    <xf numFmtId="49" fontId="0" fillId="5" borderId="47" applyNumberFormat="1" applyFont="1" applyFill="1" applyBorder="1" applyAlignment="1" applyProtection="0">
      <alignment vertical="bottom"/>
    </xf>
    <xf numFmtId="49" fontId="0" fillId="5" borderId="13" applyNumberFormat="1" applyFont="1" applyFill="1" applyBorder="1" applyAlignment="1" applyProtection="0">
      <alignment vertical="bottom"/>
    </xf>
    <xf numFmtId="49" fontId="14" fillId="5" borderId="14" applyNumberFormat="1" applyFont="1" applyFill="1" applyBorder="1" applyAlignment="1" applyProtection="0">
      <alignment horizontal="left" vertical="center"/>
    </xf>
    <xf numFmtId="49" fontId="0" fillId="5" borderId="48" applyNumberFormat="1" applyFont="1" applyFill="1" applyBorder="1" applyAlignment="1" applyProtection="0">
      <alignment vertical="bottom"/>
    </xf>
    <xf numFmtId="49" fontId="0" fillId="5" borderId="16" applyNumberFormat="1" applyFont="1" applyFill="1" applyBorder="1" applyAlignment="1" applyProtection="0">
      <alignment vertical="bottom"/>
    </xf>
    <xf numFmtId="49" fontId="14" fillId="5" borderId="5" applyNumberFormat="1" applyFont="1" applyFill="1" applyBorder="1" applyAlignment="1" applyProtection="0">
      <alignment horizontal="left" vertical="center"/>
    </xf>
    <xf numFmtId="49" fontId="18" fillId="5" borderId="23" applyNumberFormat="1" applyFont="1" applyFill="1" applyBorder="1" applyAlignment="1" applyProtection="0">
      <alignment horizontal="left" vertical="center"/>
    </xf>
    <xf numFmtId="49" fontId="18" fillId="5" borderId="46" applyNumberFormat="1" applyFont="1" applyFill="1" applyBorder="1" applyAlignment="1" applyProtection="0">
      <alignment horizontal="left" vertical="center"/>
    </xf>
    <xf numFmtId="49" fontId="18" fillId="5" borderId="27" applyNumberFormat="1" applyFont="1" applyFill="1" applyBorder="1" applyAlignment="1" applyProtection="0">
      <alignment horizontal="left" vertical="center"/>
    </xf>
    <xf numFmtId="49" fontId="14" fillId="5" borderId="13" applyNumberFormat="1" applyFont="1" applyFill="1" applyBorder="1" applyAlignment="1" applyProtection="0">
      <alignment horizontal="left" vertical="center"/>
    </xf>
    <xf numFmtId="49" fontId="0" fillId="5" borderId="5" applyNumberFormat="1" applyFont="1" applyFill="1" applyBorder="1" applyAlignment="1" applyProtection="0">
      <alignment vertical="bottom"/>
    </xf>
    <xf numFmtId="0" fontId="14" fillId="5" borderId="13" applyNumberFormat="1" applyFont="1" applyFill="1" applyBorder="1" applyAlignment="1" applyProtection="0">
      <alignment horizontal="left" vertical="center"/>
    </xf>
    <xf numFmtId="0" fontId="14" fillId="5" borderId="16" applyNumberFormat="1" applyFont="1" applyFill="1" applyBorder="1" applyAlignment="1" applyProtection="0">
      <alignment horizontal="left" vertical="center"/>
    </xf>
    <xf numFmtId="0" fontId="14" fillId="4" borderId="10" applyNumberFormat="0" applyFont="1" applyFill="1" applyBorder="1" applyAlignment="1" applyProtection="0">
      <alignment horizontal="left" vertical="center"/>
    </xf>
    <xf numFmtId="2" fontId="14" fillId="4" borderId="10" applyNumberFormat="1" applyFont="1" applyFill="1" applyBorder="1" applyAlignment="1" applyProtection="0">
      <alignment horizontal="left" vertical="center"/>
    </xf>
    <xf numFmtId="0" fontId="14" fillId="5" borderId="14" applyNumberFormat="0" applyFont="1" applyFill="1" applyBorder="1" applyAlignment="1" applyProtection="0">
      <alignment horizontal="left" vertical="center"/>
    </xf>
    <xf numFmtId="0" fontId="14" fillId="5" borderId="5" applyNumberFormat="0" applyFont="1" applyFill="1" applyBorder="1" applyAlignment="1" applyProtection="0">
      <alignment horizontal="left" vertical="center"/>
    </xf>
    <xf numFmtId="2" fontId="14" fillId="5" borderId="5" applyNumberFormat="1" applyFont="1" applyFill="1" applyBorder="1" applyAlignment="1" applyProtection="0">
      <alignment horizontal="left" vertical="center"/>
    </xf>
    <xf numFmtId="0" fontId="14" fillId="5" borderId="8" applyNumberFormat="0" applyFont="1" applyFill="1" applyBorder="1" applyAlignment="1" applyProtection="0">
      <alignment horizontal="left" vertical="center"/>
    </xf>
    <xf numFmtId="2" fontId="14" fillId="5" borderId="8" applyNumberFormat="1" applyFont="1" applyFill="1" applyBorder="1" applyAlignment="1" applyProtection="0">
      <alignment horizontal="lef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adacac"/>
      <rgbColor rgb="ff449669"/>
      <rgbColor rgb="ff757070"/>
      <rgbColor rgb="ffececec"/>
      <rgbColor rgb="ff9dd3be"/>
      <rgbColor rgb="fff7e8be"/>
      <rgbColor rgb="ff0563c1"/>
      <rgbColor rgb="ff242424"/>
      <rgbColor rgb="ff262626"/>
      <rgbColor rgb="ff0c0c0c"/>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drawings/_rels/drawing1.xml.rels><?xml version="1.0" encoding="UTF-8"?>
<Relationships xmlns="http://schemas.openxmlformats.org/package/2006/relationships"><Relationship Id="rId1" Type="http://schemas.openxmlformats.org/officeDocument/2006/relationships/hyperlink" Target="https://ee.ricardo.com/" TargetMode="External"/><Relationship Id="rId2" Type="http://schemas.openxmlformats.org/officeDocument/2006/relationships/image" Target="../media/image1.png"/><Relationship Id="rId3" Type="http://schemas.openxmlformats.org/officeDocument/2006/relationships/hyperlink" Target="https://www.gov.uk/government/organisations/natural-england" TargetMode="External"/><Relationship Id="rId4" Type="http://schemas.openxmlformats.org/officeDocument/2006/relationships/image" Target="../media/image2.png"/><Relationship Id="rId5" Type="http://schemas.openxmlformats.org/officeDocument/2006/relationships/hyperlink" Target="#'Solent Marine Sites'!R1C1"/><Relationship Id="rId6" Type="http://schemas.openxmlformats.org/officeDocument/2006/relationships/hyperlink" Target="Stodmarsh.xlsx" TargetMode="External"/><Relationship Id="rId7" Type="http://schemas.openxmlformats.org/officeDocument/2006/relationships/image" Target="../media/image1.jpeg"/></Relationships>

</file>

<file path=xl/drawings/_rels/drawing2.xml.rels><?xml version="1.0" encoding="UTF-8"?>
<Relationships xmlns="http://schemas.openxmlformats.org/package/2006/relationships"><Relationship Id="rId1" Type="http://schemas.openxmlformats.org/officeDocument/2006/relationships/image" Target="../media/image3.png"/></Relationships>

</file>

<file path=xl/drawings/_rels/drawing3.xml.rels><?xml version="1.0" encoding="UTF-8"?>
<Relationships xmlns="http://schemas.openxmlformats.org/package/2006/relationships"><Relationship Id="rId1" Type="http://schemas.openxmlformats.org/officeDocument/2006/relationships/image" Target="../media/image4.png"/></Relationships>

</file>

<file path=xl/drawings/_rels/drawing4.xml.rels><?xml version="1.0" encoding="UTF-8"?>
<Relationships xmlns="http://schemas.openxmlformats.org/package/2006/relationships"><Relationship Id="rId1" Type="http://schemas.openxmlformats.org/officeDocument/2006/relationships/hyperlink" Target="#'Stage 1'!R1C1"/><Relationship Id="rId2" Type="http://schemas.openxmlformats.org/officeDocument/2006/relationships/image" Target="../media/image5.png"/><Relationship Id="rId3" Type="http://schemas.openxmlformats.org/officeDocument/2006/relationships/hyperlink" Target="#'Stage 3'!R1C1"/><Relationship Id="rId4" Type="http://schemas.openxmlformats.org/officeDocument/2006/relationships/image" Target="../media/image6.png"/><Relationship Id="rId5" Type="http://schemas.openxmlformats.org/officeDocument/2006/relationships/hyperlink" Target="#'Stage 2'!R1C1"/><Relationship Id="rId6" Type="http://schemas.openxmlformats.org/officeDocument/2006/relationships/image" Target="../media/image7.png"/><Relationship Id="rId7" Type="http://schemas.openxmlformats.org/officeDocument/2006/relationships/hyperlink" Target="#'Stage 4'!R1C1"/><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s>

</file>

<file path=xl/drawings/_rels/drawing5.xml.rels><?xml version="1.0" encoding="UTF-8"?>
<Relationships xmlns="http://schemas.openxmlformats.org/package/2006/relationships"><Relationship Id="rId1" Type="http://schemas.openxmlformats.org/officeDocument/2006/relationships/hyperlink" Target="#'Stage 1'!R1C1"/><Relationship Id="rId2" Type="http://schemas.openxmlformats.org/officeDocument/2006/relationships/image" Target="../media/image5.png"/><Relationship Id="rId3" Type="http://schemas.openxmlformats.org/officeDocument/2006/relationships/hyperlink" Target="#'Stage 3'!R1C1"/><Relationship Id="rId4" Type="http://schemas.openxmlformats.org/officeDocument/2006/relationships/image" Target="../media/image6.png"/><Relationship Id="rId5" Type="http://schemas.openxmlformats.org/officeDocument/2006/relationships/hyperlink" Target="#'Stage 2'!R1C1"/><Relationship Id="rId6" Type="http://schemas.openxmlformats.org/officeDocument/2006/relationships/image" Target="../media/image7.png"/><Relationship Id="rId7" Type="http://schemas.openxmlformats.org/officeDocument/2006/relationships/hyperlink" Target="#'Stage 4'!R1C1"/><Relationship Id="rId8" Type="http://schemas.openxmlformats.org/officeDocument/2006/relationships/image" Target="../media/image8.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6</xdr:col>
      <xdr:colOff>38100</xdr:colOff>
      <xdr:row>1</xdr:row>
      <xdr:rowOff>152400</xdr:rowOff>
    </xdr:from>
    <xdr:to>
      <xdr:col>10</xdr:col>
      <xdr:colOff>346495</xdr:colOff>
      <xdr:row>4</xdr:row>
      <xdr:rowOff>275931</xdr:rowOff>
    </xdr:to>
    <xdr:pic>
      <xdr:nvPicPr>
        <xdr:cNvPr id="2" name="Picture 6" descr="Picture 6">
          <a:hlinkClick r:id="rId1" invalidUrl="" action="" tgtFrame="" tooltip="" history="1" highlightClick="0" endSnd="0"/>
        </xdr:cNvPr>
        <xdr:cNvPicPr>
          <a:picLocks noChangeAspect="1"/>
        </xdr:cNvPicPr>
      </xdr:nvPicPr>
      <xdr:blipFill>
        <a:blip r:embed="rId2">
          <a:extLst/>
        </a:blip>
        <a:stretch>
          <a:fillRect/>
        </a:stretch>
      </xdr:blipFill>
      <xdr:spPr>
        <a:xfrm>
          <a:off x="2628900" y="514350"/>
          <a:ext cx="2035596" cy="1209382"/>
        </a:xfrm>
        <a:prstGeom prst="rect">
          <a:avLst/>
        </a:prstGeom>
        <a:ln w="12700" cap="flat">
          <a:noFill/>
          <a:miter lim="400000"/>
        </a:ln>
        <a:effectLst>
          <a:outerShdw sx="100000" sy="100000" kx="0" ky="0" algn="b" rotWithShape="0" blurRad="63500" dist="0" dir="0">
            <a:srgbClr val="000000">
              <a:alpha val="40000"/>
            </a:srgbClr>
          </a:outerShdw>
        </a:effectLst>
      </xdr:spPr>
    </xdr:pic>
    <xdr:clientData/>
  </xdr:twoCellAnchor>
  <xdr:twoCellAnchor>
    <xdr:from>
      <xdr:col>1</xdr:col>
      <xdr:colOff>180976</xdr:colOff>
      <xdr:row>1</xdr:row>
      <xdr:rowOff>180974</xdr:rowOff>
    </xdr:from>
    <xdr:to>
      <xdr:col>4</xdr:col>
      <xdr:colOff>180975</xdr:colOff>
      <xdr:row>4</xdr:row>
      <xdr:rowOff>240509</xdr:rowOff>
    </xdr:to>
    <xdr:pic>
      <xdr:nvPicPr>
        <xdr:cNvPr id="3" name="Picture 9" descr="Picture 9">
          <a:hlinkClick r:id="rId3" invalidUrl="" action="" tgtFrame="" tooltip="" history="1" highlightClick="0" endSnd="0"/>
        </xdr:cNvPr>
        <xdr:cNvPicPr>
          <a:picLocks noChangeAspect="1"/>
        </xdr:cNvPicPr>
      </xdr:nvPicPr>
      <xdr:blipFill>
        <a:blip r:embed="rId4">
          <a:extLst/>
        </a:blip>
        <a:srcRect l="23333" t="2000" r="23444" b="2000"/>
        <a:stretch>
          <a:fillRect/>
        </a:stretch>
      </xdr:blipFill>
      <xdr:spPr>
        <a:xfrm>
          <a:off x="612776" y="542924"/>
          <a:ext cx="1295400" cy="1145386"/>
        </a:xfrm>
        <a:prstGeom prst="rect">
          <a:avLst/>
        </a:prstGeom>
        <a:ln w="12700" cap="flat">
          <a:noFill/>
          <a:miter lim="400000"/>
        </a:ln>
        <a:effectLst>
          <a:outerShdw sx="100000" sy="100000" kx="0" ky="0" algn="b" rotWithShape="0" blurRad="63500" dist="0" dir="0">
            <a:srgbClr val="000000">
              <a:alpha val="40000"/>
            </a:srgbClr>
          </a:outerShdw>
        </a:effectLst>
      </xdr:spPr>
    </xdr:pic>
    <xdr:clientData/>
  </xdr:twoCellAnchor>
  <xdr:twoCellAnchor>
    <xdr:from>
      <xdr:col>1</xdr:col>
      <xdr:colOff>226693</xdr:colOff>
      <xdr:row>5</xdr:row>
      <xdr:rowOff>83344</xdr:rowOff>
    </xdr:from>
    <xdr:to>
      <xdr:col>11</xdr:col>
      <xdr:colOff>49528</xdr:colOff>
      <xdr:row>7</xdr:row>
      <xdr:rowOff>126206</xdr:rowOff>
    </xdr:to>
    <xdr:sp>
      <xdr:nvSpPr>
        <xdr:cNvPr id="4" name="TextBox 7"/>
        <xdr:cNvSpPr txBox="1"/>
      </xdr:nvSpPr>
      <xdr:spPr>
        <a:xfrm>
          <a:off x="658493" y="1893094"/>
          <a:ext cx="4140836" cy="766763"/>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tabLst/>
            <a:defRPr b="1" baseline="0" cap="none" i="0" spc="0" strike="noStrike" sz="1800" u="none">
              <a:solidFill>
                <a:srgbClr val="000000"/>
              </a:solidFill>
              <a:uFillTx/>
              <a:latin typeface="Century Gothic"/>
              <a:ea typeface="Century Gothic"/>
              <a:cs typeface="Century Gothic"/>
              <a:sym typeface="Century Gothic"/>
            </a:defRPr>
          </a:pPr>
          <a:r>
            <a:rPr b="1" baseline="0" cap="none" i="0" spc="0" strike="noStrike" sz="1800" u="none">
              <a:solidFill>
                <a:srgbClr val="000000"/>
              </a:solidFill>
              <a:uFillTx/>
              <a:latin typeface="Century Gothic"/>
              <a:ea typeface="Century Gothic"/>
              <a:cs typeface="Century Gothic"/>
              <a:sym typeface="Century Gothic"/>
            </a:rPr>
            <a:t>Nutrient Neutrality Budget Calculator </a:t>
          </a:r>
        </a:p>
      </xdr:txBody>
    </xdr:sp>
    <xdr:clientData/>
  </xdr:twoCellAnchor>
  <xdr:twoCellAnchor>
    <xdr:from>
      <xdr:col>3</xdr:col>
      <xdr:colOff>228597</xdr:colOff>
      <xdr:row>8</xdr:row>
      <xdr:rowOff>284149</xdr:rowOff>
    </xdr:from>
    <xdr:to>
      <xdr:col>9</xdr:col>
      <xdr:colOff>171447</xdr:colOff>
      <xdr:row>10</xdr:row>
      <xdr:rowOff>22952</xdr:rowOff>
    </xdr:to>
    <xdr:sp>
      <xdr:nvSpPr>
        <xdr:cNvPr id="5" name="TextBox 15">
          <a:hlinkClick r:id="rId5" invalidUrl="" action="" tgtFrame="" tooltip="" history="1" highlightClick="0" endSnd="0"/>
        </xdr:cNvPr>
        <xdr:cNvSpPr txBox="1"/>
      </xdr:nvSpPr>
      <xdr:spPr>
        <a:xfrm>
          <a:off x="1523997" y="3179749"/>
          <a:ext cx="2533651" cy="462704"/>
        </a:xfrm>
        <a:prstGeom prst="rect">
          <a:avLst/>
        </a:prstGeom>
        <a:solidFill>
          <a:srgbClr val="FFFFFF"/>
        </a:solidFill>
        <a:ln w="38100" cap="flat">
          <a:solidFill>
            <a:srgbClr val="449669"/>
          </a:solidFill>
          <a:prstDash val="solid"/>
          <a:round/>
        </a:ln>
        <a:effectLst/>
        <a:extLst>
          <a:ext uri="{C572A759-6A51-4108-AA02-DFA0A04FC94B}">
            <ma14:wrappingTextBoxFlag xmlns:ma14="http://schemas.microsoft.com/office/mac/drawingml/2011/main"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tabLst/>
            <a:defRPr b="1" baseline="0" cap="none" i="0" spc="0" strike="noStrike" sz="1800" u="none">
              <a:solidFill>
                <a:srgbClr val="449669"/>
              </a:solidFill>
              <a:uFillTx/>
              <a:latin typeface="Century Gothic"/>
              <a:ea typeface="Century Gothic"/>
              <a:cs typeface="Century Gothic"/>
              <a:sym typeface="Century Gothic"/>
            </a:defRPr>
          </a:pPr>
          <a:r>
            <a:rPr b="1" baseline="0" cap="none" i="0" spc="0" strike="noStrike" sz="1800" u="none">
              <a:solidFill>
                <a:srgbClr val="449669"/>
              </a:solidFill>
              <a:uFillTx/>
              <a:latin typeface="Century Gothic"/>
              <a:ea typeface="Century Gothic"/>
              <a:cs typeface="Century Gothic"/>
              <a:sym typeface="Century Gothic"/>
            </a:rPr>
            <a:t>Solent Marine Sites</a:t>
          </a:r>
          <a:endParaRPr b="1" baseline="0" cap="none" i="0" spc="0" strike="noStrike" sz="1800" u="none">
            <a:solidFill>
              <a:srgbClr val="449669"/>
            </a:solidFill>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tabLst/>
            <a:defRPr b="1" baseline="0" cap="none" i="0" spc="0" strike="noStrike" sz="1800" u="none">
              <a:solidFill>
                <a:srgbClr val="449669"/>
              </a:solidFill>
              <a:uFillTx/>
              <a:latin typeface="Calibri"/>
              <a:ea typeface="Calibri"/>
              <a:cs typeface="Calibri"/>
              <a:sym typeface="Calibri"/>
            </a:defRPr>
          </a:pPr>
          <a:r>
            <a:rPr b="1" baseline="0" cap="none" i="0" spc="0" strike="noStrike" sz="1800" u="none">
              <a:solidFill>
                <a:srgbClr val="449669"/>
              </a:solidFill>
              <a:uFillTx/>
              <a:latin typeface="Calibri"/>
              <a:ea typeface="Calibri"/>
              <a:cs typeface="Calibri"/>
              <a:sym typeface="Calibri"/>
            </a:rPr>
            <a:t> </a:t>
          </a:r>
        </a:p>
      </xdr:txBody>
    </xdr:sp>
    <xdr:clientData/>
  </xdr:twoCellAnchor>
  <xdr:twoCellAnchor>
    <xdr:from>
      <xdr:col>2</xdr:col>
      <xdr:colOff>209550</xdr:colOff>
      <xdr:row>5</xdr:row>
      <xdr:rowOff>66675</xdr:rowOff>
    </xdr:from>
    <xdr:to>
      <xdr:col>10</xdr:col>
      <xdr:colOff>57150</xdr:colOff>
      <xdr:row>5</xdr:row>
      <xdr:rowOff>66675</xdr:rowOff>
    </xdr:to>
    <xdr:sp>
      <xdr:nvSpPr>
        <xdr:cNvPr id="6" name="Straight Connector 13"/>
        <xdr:cNvSpPr/>
      </xdr:nvSpPr>
      <xdr:spPr>
        <a:xfrm>
          <a:off x="1073150" y="1876425"/>
          <a:ext cx="3302000" cy="0"/>
        </a:xfrm>
        <a:prstGeom prst="line">
          <a:avLst/>
        </a:prstGeom>
        <a:noFill/>
        <a:ln w="28575" cap="flat">
          <a:solidFill>
            <a:srgbClr val="449669"/>
          </a:solidFill>
          <a:prstDash val="solid"/>
          <a:miter lim="800000"/>
        </a:ln>
        <a:effectLst/>
      </xdr:spPr>
      <xdr:txBody>
        <a:bodyPr/>
        <a:lstStyle/>
        <a:p>
          <a:pPr/>
        </a:p>
      </xdr:txBody>
    </xdr:sp>
    <xdr:clientData/>
  </xdr:twoCellAnchor>
  <xdr:twoCellAnchor>
    <xdr:from>
      <xdr:col>2</xdr:col>
      <xdr:colOff>200025</xdr:colOff>
      <xdr:row>10</xdr:row>
      <xdr:rowOff>171450</xdr:rowOff>
    </xdr:from>
    <xdr:to>
      <xdr:col>10</xdr:col>
      <xdr:colOff>47625</xdr:colOff>
      <xdr:row>10</xdr:row>
      <xdr:rowOff>171450</xdr:rowOff>
    </xdr:to>
    <xdr:sp>
      <xdr:nvSpPr>
        <xdr:cNvPr id="7" name="Straight Connector 18"/>
        <xdr:cNvSpPr/>
      </xdr:nvSpPr>
      <xdr:spPr>
        <a:xfrm>
          <a:off x="1063625" y="3790950"/>
          <a:ext cx="3302000" cy="0"/>
        </a:xfrm>
        <a:prstGeom prst="line">
          <a:avLst/>
        </a:prstGeom>
        <a:noFill/>
        <a:ln w="28575" cap="flat">
          <a:solidFill>
            <a:srgbClr val="449669"/>
          </a:solidFill>
          <a:prstDash val="solid"/>
          <a:miter lim="800000"/>
        </a:ln>
        <a:effectLst/>
      </xdr:spPr>
      <xdr:txBody>
        <a:bodyPr/>
        <a:lstStyle/>
        <a:p>
          <a:pPr/>
        </a:p>
      </xdr:txBody>
    </xdr:sp>
    <xdr:clientData/>
  </xdr:twoCellAnchor>
  <xdr:twoCellAnchor>
    <xdr:from>
      <xdr:col>2</xdr:col>
      <xdr:colOff>198119</xdr:colOff>
      <xdr:row>7</xdr:row>
      <xdr:rowOff>26909</xdr:rowOff>
    </xdr:from>
    <xdr:to>
      <xdr:col>10</xdr:col>
      <xdr:colOff>78104</xdr:colOff>
      <xdr:row>9</xdr:row>
      <xdr:rowOff>58816</xdr:rowOff>
    </xdr:to>
    <xdr:sp>
      <xdr:nvSpPr>
        <xdr:cNvPr id="8" name="TextBox 19">
          <a:hlinkClick r:id="rId6" invalidUrl="" action="" tgtFrame="" tooltip="" history="1" highlightClick="0" endSnd="0"/>
        </xdr:cNvPr>
        <xdr:cNvSpPr txBox="1"/>
      </xdr:nvSpPr>
      <xdr:spPr>
        <a:xfrm>
          <a:off x="1061719" y="2560559"/>
          <a:ext cx="3334386" cy="755808"/>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45719" tIns="45719" rIns="45719" bIns="45719" numCol="1" anchor="t">
          <a:noAutofit/>
        </a:bodyPr>
        <a:lstStyle/>
        <a:p>
          <a:pPr marL="0" marR="0" indent="0" algn="ctr" defTabSz="914400" latinLnBrk="0">
            <a:lnSpc>
              <a:spcPct val="100000"/>
            </a:lnSpc>
            <a:spcBef>
              <a:spcPts val="0"/>
            </a:spcBef>
            <a:spcAft>
              <a:spcPts val="0"/>
            </a:spcAft>
            <a:buClrTx/>
            <a:buSzTx/>
            <a:buFontTx/>
            <a:buNone/>
            <a:tabLst/>
            <a:defRPr b="1" baseline="0" cap="none" i="0" spc="0" strike="noStrike" sz="1200" u="none">
              <a:solidFill>
                <a:srgbClr val="767171"/>
              </a:solidFill>
              <a:uFillTx/>
              <a:latin typeface="Arial"/>
              <a:ea typeface="Arial"/>
              <a:cs typeface="Arial"/>
              <a:sym typeface="Arial"/>
            </a:defRPr>
          </a:pPr>
          <a:r>
            <a:rPr b="1" baseline="0" cap="none" i="0" spc="0" strike="noStrike" sz="1200" u="none">
              <a:solidFill>
                <a:srgbClr val="767171"/>
              </a:solidFill>
              <a:uFillTx/>
              <a:latin typeface="Arial"/>
              <a:ea typeface="Arial"/>
              <a:cs typeface="Arial"/>
              <a:sym typeface="Arial"/>
            </a:rPr>
            <a:t>a tool for assessing the nutrient loading to a Habitats Designated Site</a:t>
          </a:r>
        </a:p>
      </xdr:txBody>
    </xdr:sp>
    <xdr:clientData/>
  </xdr:twoCellAnchor>
  <xdr:twoCellAnchor>
    <xdr:from>
      <xdr:col>11</xdr:col>
      <xdr:colOff>349298</xdr:colOff>
      <xdr:row>2</xdr:row>
      <xdr:rowOff>13610</xdr:rowOff>
    </xdr:from>
    <xdr:to>
      <xdr:col>19</xdr:col>
      <xdr:colOff>346381</xdr:colOff>
      <xdr:row>10</xdr:row>
      <xdr:rowOff>171450</xdr:rowOff>
    </xdr:to>
    <xdr:pic>
      <xdr:nvPicPr>
        <xdr:cNvPr id="9" name="Picture 11" descr="Picture 11"/>
        <xdr:cNvPicPr>
          <a:picLocks noChangeAspect="1"/>
        </xdr:cNvPicPr>
      </xdr:nvPicPr>
      <xdr:blipFill>
        <a:blip r:embed="rId7">
          <a:extLst/>
        </a:blip>
        <a:stretch>
          <a:fillRect/>
        </a:stretch>
      </xdr:blipFill>
      <xdr:spPr>
        <a:xfrm>
          <a:off x="5099098" y="737510"/>
          <a:ext cx="5242184" cy="3053440"/>
        </a:xfrm>
        <a:prstGeom prst="rect">
          <a:avLst/>
        </a:prstGeom>
        <a:ln w="12700" cap="flat">
          <a:noFill/>
          <a:miter lim="400000"/>
        </a:ln>
        <a:effectLst>
          <a:outerShdw sx="100000" sy="100000" kx="0" ky="0" algn="b" rotWithShape="0" blurRad="63500" dist="0" dir="0">
            <a:srgbClr val="000000">
              <a:alpha val="40000"/>
            </a:srgbClr>
          </a:outerShdw>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273841</xdr:colOff>
      <xdr:row>9</xdr:row>
      <xdr:rowOff>0</xdr:rowOff>
    </xdr:from>
    <xdr:to>
      <xdr:col>12</xdr:col>
      <xdr:colOff>133348</xdr:colOff>
      <xdr:row>31</xdr:row>
      <xdr:rowOff>97184</xdr:rowOff>
    </xdr:to>
    <xdr:pic>
      <xdr:nvPicPr>
        <xdr:cNvPr id="11" name="Picture 1" descr="Picture 1"/>
        <xdr:cNvPicPr>
          <a:picLocks noChangeAspect="1"/>
        </xdr:cNvPicPr>
      </xdr:nvPicPr>
      <xdr:blipFill>
        <a:blip r:embed="rId1">
          <a:extLst/>
        </a:blip>
        <a:srcRect l="330" t="0" r="330" b="0"/>
        <a:stretch>
          <a:fillRect/>
        </a:stretch>
      </xdr:blipFill>
      <xdr:spPr>
        <a:xfrm>
          <a:off x="972341" y="2733675"/>
          <a:ext cx="7543008" cy="4288185"/>
        </a:xfrm>
        <a:prstGeom prst="rect">
          <a:avLst/>
        </a:prstGeom>
        <a:ln w="12700" cap="flat">
          <a:noFill/>
          <a:miter lim="400000"/>
        </a:ln>
        <a:effectLst/>
      </xdr:spPr>
    </xdr:pic>
    <xdr:clientData/>
  </xdr:twoCellAnchor>
  <xdr:twoCellAnchor>
    <xdr:from>
      <xdr:col>1</xdr:col>
      <xdr:colOff>133824</xdr:colOff>
      <xdr:row>9</xdr:row>
      <xdr:rowOff>32137</xdr:rowOff>
    </xdr:from>
    <xdr:to>
      <xdr:col>2</xdr:col>
      <xdr:colOff>261458</xdr:colOff>
      <xdr:row>12</xdr:row>
      <xdr:rowOff>63092</xdr:rowOff>
    </xdr:to>
    <xdr:sp>
      <xdr:nvSpPr>
        <xdr:cNvPr id="12" name="TextBox 2"/>
        <xdr:cNvSpPr txBox="1"/>
      </xdr:nvSpPr>
      <xdr:spPr>
        <a:xfrm>
          <a:off x="832324" y="2765812"/>
          <a:ext cx="826135" cy="60245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Figure 1:</a:t>
          </a:r>
        </a:p>
      </xdr:txBody>
    </xdr:sp>
    <xdr:clientData/>
  </xdr:twoCellAnchor>
</xdr:wsDr>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14</xdr:col>
      <xdr:colOff>47624</xdr:colOff>
      <xdr:row>4</xdr:row>
      <xdr:rowOff>3825</xdr:rowOff>
    </xdr:from>
    <xdr:to>
      <xdr:col>30</xdr:col>
      <xdr:colOff>1654175</xdr:colOff>
      <xdr:row>22</xdr:row>
      <xdr:rowOff>15392</xdr:rowOff>
    </xdr:to>
    <xdr:pic>
      <xdr:nvPicPr>
        <xdr:cNvPr id="14" name="Picture 1" descr="Picture 1"/>
        <xdr:cNvPicPr>
          <a:picLocks noChangeAspect="1"/>
        </xdr:cNvPicPr>
      </xdr:nvPicPr>
      <xdr:blipFill>
        <a:blip r:embed="rId1">
          <a:extLst/>
        </a:blip>
        <a:stretch>
          <a:fillRect/>
        </a:stretch>
      </xdr:blipFill>
      <xdr:spPr>
        <a:xfrm>
          <a:off x="9255124" y="775350"/>
          <a:ext cx="12249151" cy="6824483"/>
        </a:xfrm>
        <a:prstGeom prst="rect">
          <a:avLst/>
        </a:prstGeom>
        <a:ln w="38100" cap="flat">
          <a:solidFill>
            <a:srgbClr val="449669"/>
          </a:solidFill>
          <a:prstDash val="solid"/>
          <a:round/>
        </a:ln>
        <a:effectLst/>
      </xdr:spPr>
    </xdr:pic>
    <xdr:clientData/>
  </xdr:twoCellAnchor>
</xdr:wsDr>
</file>

<file path=xl/drawings/drawing4.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79015</xdr:colOff>
      <xdr:row>13</xdr:row>
      <xdr:rowOff>142496</xdr:rowOff>
    </xdr:from>
    <xdr:to>
      <xdr:col>4</xdr:col>
      <xdr:colOff>583859</xdr:colOff>
      <xdr:row>17</xdr:row>
      <xdr:rowOff>159081</xdr:rowOff>
    </xdr:to>
    <xdr:sp>
      <xdr:nvSpPr>
        <xdr:cNvPr id="16" name="TextBox 7"/>
        <xdr:cNvSpPr txBox="1"/>
      </xdr:nvSpPr>
      <xdr:spPr>
        <a:xfrm>
          <a:off x="2301515" y="2542796"/>
          <a:ext cx="1203345" cy="77858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1</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Nutrient loading from additional wastewater </a:t>
          </a:r>
        </a:p>
      </xdr:txBody>
    </xdr:sp>
    <xdr:clientData/>
  </xdr:twoCellAnchor>
  <xdr:twoCellAnchor>
    <xdr:from>
      <xdr:col>5</xdr:col>
      <xdr:colOff>54869</xdr:colOff>
      <xdr:row>13</xdr:row>
      <xdr:rowOff>142496</xdr:rowOff>
    </xdr:from>
    <xdr:to>
      <xdr:col>6</xdr:col>
      <xdr:colOff>561179</xdr:colOff>
      <xdr:row>17</xdr:row>
      <xdr:rowOff>159081</xdr:rowOff>
    </xdr:to>
    <xdr:sp>
      <xdr:nvSpPr>
        <xdr:cNvPr id="17" name="TextBox 14"/>
        <xdr:cNvSpPr txBox="1"/>
      </xdr:nvSpPr>
      <xdr:spPr>
        <a:xfrm>
          <a:off x="3674369" y="2542796"/>
          <a:ext cx="1204811" cy="77858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2</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Nutrient loading from current land use</a:t>
          </a:r>
        </a:p>
      </xdr:txBody>
    </xdr:sp>
    <xdr:clientData/>
  </xdr:twoCellAnchor>
  <xdr:twoCellAnchor>
    <xdr:from>
      <xdr:col>7</xdr:col>
      <xdr:colOff>43912</xdr:colOff>
      <xdr:row>13</xdr:row>
      <xdr:rowOff>132971</xdr:rowOff>
    </xdr:from>
    <xdr:to>
      <xdr:col>8</xdr:col>
      <xdr:colOff>548757</xdr:colOff>
      <xdr:row>17</xdr:row>
      <xdr:rowOff>149556</xdr:rowOff>
    </xdr:to>
    <xdr:sp>
      <xdr:nvSpPr>
        <xdr:cNvPr id="18" name="TextBox 15"/>
        <xdr:cNvSpPr txBox="1"/>
      </xdr:nvSpPr>
      <xdr:spPr>
        <a:xfrm>
          <a:off x="5060412" y="2533271"/>
          <a:ext cx="1203346" cy="77858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3</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Nutrient loading from future land use</a:t>
          </a:r>
        </a:p>
      </xdr:txBody>
    </xdr:sp>
    <xdr:clientData/>
  </xdr:twoCellAnchor>
  <xdr:twoCellAnchor>
    <xdr:from>
      <xdr:col>9</xdr:col>
      <xdr:colOff>29288</xdr:colOff>
      <xdr:row>13</xdr:row>
      <xdr:rowOff>153926</xdr:rowOff>
    </xdr:from>
    <xdr:to>
      <xdr:col>10</xdr:col>
      <xdr:colOff>534133</xdr:colOff>
      <xdr:row>16</xdr:row>
      <xdr:rowOff>185751</xdr:rowOff>
    </xdr:to>
    <xdr:sp>
      <xdr:nvSpPr>
        <xdr:cNvPr id="19" name="TextBox 16"/>
        <xdr:cNvSpPr txBox="1"/>
      </xdr:nvSpPr>
      <xdr:spPr>
        <a:xfrm>
          <a:off x="6442788" y="2554226"/>
          <a:ext cx="1203346" cy="603326"/>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4</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Nutrient budget calculation</a:t>
          </a:r>
        </a:p>
      </xdr:txBody>
    </xdr:sp>
    <xdr:clientData/>
  </xdr:twoCellAnchor>
  <xdr:twoCellAnchor>
    <xdr:from>
      <xdr:col>3</xdr:col>
      <xdr:colOff>0</xdr:colOff>
      <xdr:row>8</xdr:row>
      <xdr:rowOff>123825</xdr:rowOff>
    </xdr:from>
    <xdr:to>
      <xdr:col>5</xdr:col>
      <xdr:colOff>66676</xdr:colOff>
      <xdr:row>14</xdr:row>
      <xdr:rowOff>35162</xdr:rowOff>
    </xdr:to>
    <xdr:pic>
      <xdr:nvPicPr>
        <xdr:cNvPr id="20" name="Picture 5" descr="Picture 5">
          <a:hlinkClick r:id="rId1" invalidUrl="" action="" tgtFrame="" tooltip="" history="1" highlightClick="0" endSnd="0"/>
        </xdr:cNvPr>
        <xdr:cNvPicPr>
          <a:picLocks noChangeAspect="1"/>
        </xdr:cNvPicPr>
      </xdr:nvPicPr>
      <xdr:blipFill>
        <a:blip r:embed="rId2">
          <a:extLst/>
        </a:blip>
        <a:stretch>
          <a:fillRect/>
        </a:stretch>
      </xdr:blipFill>
      <xdr:spPr>
        <a:xfrm>
          <a:off x="2222500" y="1571625"/>
          <a:ext cx="1463677" cy="1054338"/>
        </a:xfrm>
        <a:prstGeom prst="rect">
          <a:avLst/>
        </a:prstGeom>
        <a:ln w="12700" cap="flat">
          <a:noFill/>
          <a:miter lim="400000"/>
        </a:ln>
        <a:effectLst/>
      </xdr:spPr>
    </xdr:pic>
    <xdr:clientData/>
  </xdr:twoCellAnchor>
  <xdr:twoCellAnchor>
    <xdr:from>
      <xdr:col>6</xdr:col>
      <xdr:colOff>569393</xdr:colOff>
      <xdr:row>8</xdr:row>
      <xdr:rowOff>121426</xdr:rowOff>
    </xdr:from>
    <xdr:to>
      <xdr:col>9</xdr:col>
      <xdr:colOff>36288</xdr:colOff>
      <xdr:row>14</xdr:row>
      <xdr:rowOff>29655</xdr:rowOff>
    </xdr:to>
    <xdr:pic>
      <xdr:nvPicPr>
        <xdr:cNvPr id="21" name="Picture 6" descr="Picture 6">
          <a:hlinkClick r:id="rId3" invalidUrl="" action="" tgtFrame="" tooltip="" history="1" highlightClick="0" endSnd="0"/>
        </xdr:cNvPr>
        <xdr:cNvPicPr>
          <a:picLocks noChangeAspect="1"/>
        </xdr:cNvPicPr>
      </xdr:nvPicPr>
      <xdr:blipFill>
        <a:blip r:embed="rId4">
          <a:extLst/>
        </a:blip>
        <a:stretch>
          <a:fillRect/>
        </a:stretch>
      </xdr:blipFill>
      <xdr:spPr>
        <a:xfrm>
          <a:off x="4887393" y="1569226"/>
          <a:ext cx="1562396" cy="1051230"/>
        </a:xfrm>
        <a:prstGeom prst="rect">
          <a:avLst/>
        </a:prstGeom>
        <a:ln w="12700" cap="flat">
          <a:noFill/>
          <a:miter lim="400000"/>
        </a:ln>
        <a:effectLst/>
      </xdr:spPr>
    </xdr:pic>
    <xdr:clientData/>
  </xdr:twoCellAnchor>
  <xdr:twoCellAnchor>
    <xdr:from>
      <xdr:col>4</xdr:col>
      <xdr:colOff>586978</xdr:colOff>
      <xdr:row>8</xdr:row>
      <xdr:rowOff>0</xdr:rowOff>
    </xdr:from>
    <xdr:to>
      <xdr:col>7</xdr:col>
      <xdr:colOff>56112</xdr:colOff>
      <xdr:row>13</xdr:row>
      <xdr:rowOff>85738</xdr:rowOff>
    </xdr:to>
    <xdr:pic>
      <xdr:nvPicPr>
        <xdr:cNvPr id="22" name="Picture 7" descr="Picture 7">
          <a:hlinkClick r:id="rId5" invalidUrl="" action="" tgtFrame="" tooltip="" history="1" highlightClick="0" endSnd="0"/>
        </xdr:cNvPr>
        <xdr:cNvPicPr>
          <a:picLocks noChangeAspect="1"/>
        </xdr:cNvPicPr>
      </xdr:nvPicPr>
      <xdr:blipFill>
        <a:blip r:embed="rId6">
          <a:extLst/>
        </a:blip>
        <a:stretch>
          <a:fillRect/>
        </a:stretch>
      </xdr:blipFill>
      <xdr:spPr>
        <a:xfrm>
          <a:off x="3507978" y="1447800"/>
          <a:ext cx="1564635" cy="1038239"/>
        </a:xfrm>
        <a:prstGeom prst="rect">
          <a:avLst/>
        </a:prstGeom>
        <a:ln w="12700" cap="flat">
          <a:noFill/>
          <a:miter lim="400000"/>
        </a:ln>
        <a:effectLst/>
      </xdr:spPr>
    </xdr:pic>
    <xdr:clientData/>
  </xdr:twoCellAnchor>
  <xdr:twoCellAnchor>
    <xdr:from>
      <xdr:col>8</xdr:col>
      <xdr:colOff>552867</xdr:colOff>
      <xdr:row>8</xdr:row>
      <xdr:rowOff>0</xdr:rowOff>
    </xdr:from>
    <xdr:to>
      <xdr:col>11</xdr:col>
      <xdr:colOff>28313</xdr:colOff>
      <xdr:row>13</xdr:row>
      <xdr:rowOff>86193</xdr:rowOff>
    </xdr:to>
    <xdr:pic>
      <xdr:nvPicPr>
        <xdr:cNvPr id="23" name="Picture 8" descr="Picture 8">
          <a:hlinkClick r:id="rId7" invalidUrl="" action="" tgtFrame="" tooltip="" history="1" highlightClick="0" endSnd="0"/>
        </xdr:cNvPr>
        <xdr:cNvPicPr>
          <a:picLocks noChangeAspect="1"/>
        </xdr:cNvPicPr>
      </xdr:nvPicPr>
      <xdr:blipFill>
        <a:blip r:embed="rId8">
          <a:extLst/>
        </a:blip>
        <a:stretch>
          <a:fillRect/>
        </a:stretch>
      </xdr:blipFill>
      <xdr:spPr>
        <a:xfrm>
          <a:off x="6267867" y="1447800"/>
          <a:ext cx="1570947" cy="1038694"/>
        </a:xfrm>
        <a:prstGeom prst="rect">
          <a:avLst/>
        </a:prstGeom>
        <a:ln w="12700" cap="flat">
          <a:noFill/>
          <a:miter lim="400000"/>
        </a:ln>
        <a:effectLst/>
      </xdr:spPr>
    </xdr:pic>
    <xdr:clientData/>
  </xdr:twoCellAnchor>
  <xdr:twoCellAnchor>
    <xdr:from>
      <xdr:col>0</xdr:col>
      <xdr:colOff>373254</xdr:colOff>
      <xdr:row>67</xdr:row>
      <xdr:rowOff>104782</xdr:rowOff>
    </xdr:from>
    <xdr:to>
      <xdr:col>12</xdr:col>
      <xdr:colOff>523875</xdr:colOff>
      <xdr:row>71</xdr:row>
      <xdr:rowOff>261162</xdr:rowOff>
    </xdr:to>
    <xdr:pic>
      <xdr:nvPicPr>
        <xdr:cNvPr id="24" name="Picture 9" descr="Picture 9"/>
        <xdr:cNvPicPr>
          <a:picLocks noChangeAspect="1"/>
        </xdr:cNvPicPr>
      </xdr:nvPicPr>
      <xdr:blipFill>
        <a:blip r:embed="rId9">
          <a:extLst/>
        </a:blip>
        <a:stretch>
          <a:fillRect/>
        </a:stretch>
      </xdr:blipFill>
      <xdr:spPr>
        <a:xfrm>
          <a:off x="373254" y="18101952"/>
          <a:ext cx="8659622" cy="1794681"/>
        </a:xfrm>
        <a:prstGeom prst="rect">
          <a:avLst/>
        </a:prstGeom>
        <a:ln w="12700" cap="flat">
          <a:noFill/>
          <a:miter lim="400000"/>
        </a:ln>
        <a:effectLst/>
      </xdr:spPr>
    </xdr:pic>
    <xdr:clientData/>
  </xdr:twoCellAnchor>
  <xdr:twoCellAnchor>
    <xdr:from>
      <xdr:col>2</xdr:col>
      <xdr:colOff>561976</xdr:colOff>
      <xdr:row>27</xdr:row>
      <xdr:rowOff>104779</xdr:rowOff>
    </xdr:from>
    <xdr:to>
      <xdr:col>11</xdr:col>
      <xdr:colOff>101905</xdr:colOff>
      <xdr:row>35</xdr:row>
      <xdr:rowOff>428625</xdr:rowOff>
    </xdr:to>
    <xdr:pic>
      <xdr:nvPicPr>
        <xdr:cNvPr id="25" name="Picture 10" descr="Picture 10"/>
        <xdr:cNvPicPr>
          <a:picLocks noChangeAspect="1"/>
        </xdr:cNvPicPr>
      </xdr:nvPicPr>
      <xdr:blipFill>
        <a:blip r:embed="rId10">
          <a:extLst/>
        </a:blip>
        <a:srcRect l="51428" t="38163" r="34591" b="44722"/>
        <a:stretch>
          <a:fillRect/>
        </a:stretch>
      </xdr:blipFill>
      <xdr:spPr>
        <a:xfrm>
          <a:off x="1958976" y="5267329"/>
          <a:ext cx="5953430" cy="1781172"/>
        </a:xfrm>
        <a:prstGeom prst="rect">
          <a:avLst/>
        </a:prstGeom>
        <a:ln w="12700" cap="flat">
          <a:noFill/>
          <a:miter lim="400000"/>
        </a:ln>
        <a:effectLst/>
      </xdr:spPr>
    </xdr:pic>
    <xdr:clientData/>
  </xdr:twoCellAnchor>
</xdr:wsDr>
</file>

<file path=xl/drawings/drawing5.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0</xdr:colOff>
      <xdr:row>2</xdr:row>
      <xdr:rowOff>27448</xdr:rowOff>
    </xdr:from>
    <xdr:to>
      <xdr:col>3</xdr:col>
      <xdr:colOff>19050</xdr:colOff>
      <xdr:row>4</xdr:row>
      <xdr:rowOff>101848</xdr:rowOff>
    </xdr:to>
    <xdr:sp>
      <xdr:nvSpPr>
        <xdr:cNvPr id="27" name="TextBox 1"/>
        <xdr:cNvSpPr txBox="1"/>
      </xdr:nvSpPr>
      <xdr:spPr>
        <a:xfrm>
          <a:off x="698500" y="408448"/>
          <a:ext cx="4184650" cy="455401"/>
        </a:xfrm>
        <a:prstGeom prst="rect">
          <a:avLst/>
        </a:prstGeom>
        <a:solidFill>
          <a:srgbClr val="FFFFFF"/>
        </a:solidFill>
        <a:ln w="38100" cap="flat">
          <a:solidFill>
            <a:srgbClr val="449669"/>
          </a:solidFill>
          <a:prstDash val="solid"/>
          <a:round/>
        </a:ln>
        <a:effectLst/>
        <a:extLst>
          <a:ext uri="{C572A759-6A51-4108-AA02-DFA0A04FC94B}">
            <ma14:wrappingTextBoxFlag xmlns:ma14="http://schemas.microsoft.com/office/mac/drawingml/2011/main"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tabLst/>
            <a:defRPr b="1" baseline="0" cap="none" i="0" spc="0" strike="noStrike" sz="1800" u="none">
              <a:solidFill>
                <a:srgbClr val="449669"/>
              </a:solidFill>
              <a:uFillTx/>
              <a:latin typeface="Century Gothic"/>
              <a:ea typeface="Century Gothic"/>
              <a:cs typeface="Century Gothic"/>
              <a:sym typeface="Century Gothic"/>
            </a:defRPr>
          </a:pPr>
          <a:r>
            <a:rPr b="1" baseline="0" cap="none" i="0" spc="0" strike="noStrike" sz="1800" u="none">
              <a:solidFill>
                <a:srgbClr val="449669"/>
              </a:solidFill>
              <a:uFillTx/>
              <a:latin typeface="Century Gothic"/>
              <a:ea typeface="Century Gothic"/>
              <a:cs typeface="Century Gothic"/>
              <a:sym typeface="Century Gothic"/>
            </a:rPr>
            <a:t>Stage 4</a:t>
          </a:r>
          <a:endParaRPr b="1" baseline="0" cap="none" i="0" spc="0" strike="noStrike" sz="1800" u="none">
            <a:solidFill>
              <a:srgbClr val="449669"/>
            </a:solidFill>
            <a:uFillTx/>
            <a:latin typeface="Century Gothic"/>
            <a:ea typeface="Century Gothic"/>
            <a:cs typeface="Century Gothic"/>
            <a:sym typeface="Century Gothic"/>
          </a:endParaRPr>
        </a:p>
      </xdr:txBody>
    </xdr:sp>
    <xdr:clientData/>
  </xdr:twoCellAnchor>
  <xdr:twoCellAnchor>
    <xdr:from>
      <xdr:col>0</xdr:col>
      <xdr:colOff>533400</xdr:colOff>
      <xdr:row>4</xdr:row>
      <xdr:rowOff>153828</xdr:rowOff>
    </xdr:from>
    <xdr:to>
      <xdr:col>3</xdr:col>
      <xdr:colOff>85725</xdr:colOff>
      <xdr:row>6</xdr:row>
      <xdr:rowOff>160495</xdr:rowOff>
    </xdr:to>
    <xdr:sp>
      <xdr:nvSpPr>
        <xdr:cNvPr id="28" name="TextBox 2"/>
        <xdr:cNvSpPr txBox="1"/>
      </xdr:nvSpPr>
      <xdr:spPr>
        <a:xfrm>
          <a:off x="533400" y="915828"/>
          <a:ext cx="4416425" cy="416243"/>
        </a:xfrm>
        <a:prstGeom prst="rect">
          <a:avLst/>
        </a:prstGeom>
        <a:solidFill>
          <a:srgbClr val="FFFFFF"/>
        </a:solidFill>
        <a:ln w="12700" cap="flat">
          <a:noFill/>
          <a:miter lim="400000"/>
        </a:ln>
        <a:effectLst/>
        <a:extLst>
          <a:ext uri="{C572A759-6A51-4108-AA02-DFA0A04FC94B}">
            <ma14:wrappingTextBoxFlag xmlns:ma14="http://schemas.microsoft.com/office/mac/drawingml/2011/main"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tabLst/>
            <a:defRPr b="1" baseline="0" cap="none" i="0" spc="0" strike="noStrike" sz="1200" u="none">
              <a:solidFill>
                <a:srgbClr val="000000"/>
              </a:solidFill>
              <a:uFillTx/>
              <a:latin typeface="Century Gothic"/>
              <a:ea typeface="Century Gothic"/>
              <a:cs typeface="Century Gothic"/>
              <a:sym typeface="Century Gothic"/>
            </a:defRPr>
          </a:pPr>
          <a:r>
            <a:rPr b="1" baseline="0" cap="none" i="0" spc="0" strike="noStrike" sz="1200" u="none">
              <a:solidFill>
                <a:srgbClr val="000000"/>
              </a:solidFill>
              <a:uFillTx/>
              <a:latin typeface="Century Gothic"/>
              <a:ea typeface="Century Gothic"/>
              <a:cs typeface="Century Gothic"/>
              <a:sym typeface="Century Gothic"/>
            </a:rPr>
            <a:t>Calculated Outputs</a:t>
          </a:r>
        </a:p>
      </xdr:txBody>
    </xdr:sp>
    <xdr:clientData/>
  </xdr:twoCellAnchor>
  <xdr:twoCellAnchor>
    <xdr:from>
      <xdr:col>1</xdr:col>
      <xdr:colOff>1558556</xdr:colOff>
      <xdr:row>5</xdr:row>
      <xdr:rowOff>19050</xdr:rowOff>
    </xdr:from>
    <xdr:to>
      <xdr:col>2</xdr:col>
      <xdr:colOff>257617</xdr:colOff>
      <xdr:row>5</xdr:row>
      <xdr:rowOff>19050</xdr:rowOff>
    </xdr:to>
    <xdr:sp>
      <xdr:nvSpPr>
        <xdr:cNvPr id="29" name="Straight Connector 3"/>
        <xdr:cNvSpPr/>
      </xdr:nvSpPr>
      <xdr:spPr>
        <a:xfrm>
          <a:off x="2257056" y="971550"/>
          <a:ext cx="819962" cy="0"/>
        </a:xfrm>
        <a:prstGeom prst="line">
          <a:avLst/>
        </a:prstGeom>
        <a:noFill/>
        <a:ln w="28575" cap="flat">
          <a:solidFill>
            <a:srgbClr val="449669"/>
          </a:solidFill>
          <a:prstDash val="solid"/>
          <a:miter lim="800000"/>
        </a:ln>
        <a:effectLst/>
      </xdr:spPr>
      <xdr:txBody>
        <a:bodyPr/>
        <a:lstStyle/>
        <a:p>
          <a:pPr/>
        </a:p>
      </xdr:txBody>
    </xdr:sp>
    <xdr:clientData/>
  </xdr:twoCellAnchor>
  <xdr:twoCellAnchor>
    <xdr:from>
      <xdr:col>1</xdr:col>
      <xdr:colOff>1558556</xdr:colOff>
      <xdr:row>6</xdr:row>
      <xdr:rowOff>95250</xdr:rowOff>
    </xdr:from>
    <xdr:to>
      <xdr:col>2</xdr:col>
      <xdr:colOff>257617</xdr:colOff>
      <xdr:row>6</xdr:row>
      <xdr:rowOff>95250</xdr:rowOff>
    </xdr:to>
    <xdr:sp>
      <xdr:nvSpPr>
        <xdr:cNvPr id="30" name="Straight Connector 4"/>
        <xdr:cNvSpPr/>
      </xdr:nvSpPr>
      <xdr:spPr>
        <a:xfrm>
          <a:off x="2257056" y="1266825"/>
          <a:ext cx="819962" cy="0"/>
        </a:xfrm>
        <a:prstGeom prst="line">
          <a:avLst/>
        </a:prstGeom>
        <a:noFill/>
        <a:ln w="28575" cap="flat">
          <a:solidFill>
            <a:srgbClr val="449669"/>
          </a:solidFill>
          <a:prstDash val="solid"/>
          <a:miter lim="800000"/>
        </a:ln>
        <a:effectLst/>
      </xdr:spPr>
      <xdr:txBody>
        <a:bodyPr/>
        <a:lstStyle/>
        <a:p>
          <a:pPr/>
        </a:p>
      </xdr:txBody>
    </xdr:sp>
    <xdr:clientData/>
  </xdr:twoCellAnchor>
  <xdr:twoCellAnchor>
    <xdr:from>
      <xdr:col>8</xdr:col>
      <xdr:colOff>155216</xdr:colOff>
      <xdr:row>18</xdr:row>
      <xdr:rowOff>41531</xdr:rowOff>
    </xdr:from>
    <xdr:to>
      <xdr:col>10</xdr:col>
      <xdr:colOff>183809</xdr:colOff>
      <xdr:row>20</xdr:row>
      <xdr:rowOff>31445</xdr:rowOff>
    </xdr:to>
    <xdr:sp>
      <xdr:nvSpPr>
        <xdr:cNvPr id="31" name="TextBox 7"/>
        <xdr:cNvSpPr txBox="1"/>
      </xdr:nvSpPr>
      <xdr:spPr>
        <a:xfrm>
          <a:off x="9210316" y="3851531"/>
          <a:ext cx="1273194" cy="428065"/>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1</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Value:</a:t>
          </a:r>
        </a:p>
      </xdr:txBody>
    </xdr:sp>
    <xdr:clientData/>
  </xdr:twoCellAnchor>
  <xdr:twoCellAnchor>
    <xdr:from>
      <xdr:col>10</xdr:col>
      <xdr:colOff>264420</xdr:colOff>
      <xdr:row>18</xdr:row>
      <xdr:rowOff>28196</xdr:rowOff>
    </xdr:from>
    <xdr:to>
      <xdr:col>12</xdr:col>
      <xdr:colOff>161129</xdr:colOff>
      <xdr:row>21</xdr:row>
      <xdr:rowOff>149555</xdr:rowOff>
    </xdr:to>
    <xdr:sp>
      <xdr:nvSpPr>
        <xdr:cNvPr id="32" name="TextBox 14"/>
        <xdr:cNvSpPr txBox="1"/>
      </xdr:nvSpPr>
      <xdr:spPr>
        <a:xfrm>
          <a:off x="10564120" y="3838196"/>
          <a:ext cx="1293710" cy="778585"/>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2</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Nutrient loading from current land use</a:t>
          </a:r>
        </a:p>
      </xdr:txBody>
    </xdr:sp>
    <xdr:clientData/>
  </xdr:twoCellAnchor>
  <xdr:twoCellAnchor>
    <xdr:from>
      <xdr:col>12</xdr:col>
      <xdr:colOff>253462</xdr:colOff>
      <xdr:row>18</xdr:row>
      <xdr:rowOff>28196</xdr:rowOff>
    </xdr:from>
    <xdr:to>
      <xdr:col>14</xdr:col>
      <xdr:colOff>148707</xdr:colOff>
      <xdr:row>21</xdr:row>
      <xdr:rowOff>149555</xdr:rowOff>
    </xdr:to>
    <xdr:sp>
      <xdr:nvSpPr>
        <xdr:cNvPr id="33" name="TextBox 15"/>
        <xdr:cNvSpPr txBox="1"/>
      </xdr:nvSpPr>
      <xdr:spPr>
        <a:xfrm>
          <a:off x="11950162" y="3838196"/>
          <a:ext cx="1292246" cy="778585"/>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3</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Nutrient loading from future land use</a:t>
          </a:r>
        </a:p>
      </xdr:txBody>
    </xdr:sp>
    <xdr:clientData/>
  </xdr:twoCellAnchor>
  <xdr:twoCellAnchor>
    <xdr:from>
      <xdr:col>14</xdr:col>
      <xdr:colOff>238838</xdr:colOff>
      <xdr:row>18</xdr:row>
      <xdr:rowOff>58676</xdr:rowOff>
    </xdr:from>
    <xdr:to>
      <xdr:col>16</xdr:col>
      <xdr:colOff>134083</xdr:colOff>
      <xdr:row>21</xdr:row>
      <xdr:rowOff>4775</xdr:rowOff>
    </xdr:to>
    <xdr:sp>
      <xdr:nvSpPr>
        <xdr:cNvPr id="34" name="TextBox 16"/>
        <xdr:cNvSpPr txBox="1"/>
      </xdr:nvSpPr>
      <xdr:spPr>
        <a:xfrm>
          <a:off x="13332538" y="3868676"/>
          <a:ext cx="1292246" cy="603325"/>
        </a:xfrm>
        <a:prstGeom prst="rect">
          <a:avLst/>
        </a:prstGeom>
        <a:noFill/>
        <a:ln w="12700" cap="flat">
          <a:noFill/>
          <a:miter lim="400000"/>
        </a:ln>
        <a:effectLst/>
        <a:extLst>
          <a:ext uri="{C572A759-6A51-4108-AA02-DFA0A04FC94B}">
            <ma14:wrappingTextBoxFlag xmlns:ma14="http://schemas.microsoft.com/office/mac/drawingml/2011/main" val="1"/>
          </a:ext>
        </a:extLst>
      </xdr:spPr>
      <xdr:txBody>
        <a:bodyPr wrap="square" lIns="36000" tIns="36000" rIns="36000" bIns="36000" numCol="1" anchor="t">
          <a:spAutoFit/>
        </a:bodyPr>
        <a:lstStyle/>
        <a:p>
          <a:pPr marL="0" marR="0" indent="0" algn="ctr" defTabSz="914400" latinLnBrk="0">
            <a:lnSpc>
              <a:spcPct val="100000"/>
            </a:lnSpc>
            <a:spcBef>
              <a:spcPts val="0"/>
            </a:spcBef>
            <a:spcAft>
              <a:spcPts val="0"/>
            </a:spcAft>
            <a:buClrTx/>
            <a:buSzTx/>
            <a:buFontTx/>
            <a:buNone/>
            <a:tabLst/>
            <a:defRPr b="1" baseline="0" cap="none" i="0" spc="0" strike="noStrike" sz="1100" u="none">
              <a:solidFill>
                <a:srgbClr val="000000"/>
              </a:solidFill>
              <a:uFillTx/>
              <a:latin typeface="Arial"/>
              <a:ea typeface="Arial"/>
              <a:cs typeface="Arial"/>
              <a:sym typeface="Arial"/>
            </a:defRPr>
          </a:pPr>
          <a:r>
            <a:rPr b="1" baseline="0" cap="none" i="0" spc="0" strike="noStrike" sz="1100" u="none">
              <a:solidFill>
                <a:srgbClr val="000000"/>
              </a:solidFill>
              <a:uFillTx/>
              <a:latin typeface="Arial"/>
              <a:ea typeface="Arial"/>
              <a:cs typeface="Arial"/>
              <a:sym typeface="Arial"/>
            </a:rPr>
            <a:t>Stage 4</a:t>
          </a:r>
          <a:endParaRPr b="1" baseline="0" cap="none" i="0" spc="0" strike="noStrike" sz="1400" u="none">
            <a:solidFill>
              <a:srgbClr val="000000"/>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Arial"/>
              <a:ea typeface="Arial"/>
              <a:cs typeface="Arial"/>
              <a:sym typeface="Arial"/>
            </a:defRPr>
          </a:pPr>
          <a:r>
            <a:rPr b="0" baseline="0" cap="none" i="0" spc="0" strike="noStrike" sz="1100" u="none">
              <a:solidFill>
                <a:srgbClr val="000000"/>
              </a:solidFill>
              <a:uFillTx/>
              <a:latin typeface="Arial"/>
              <a:ea typeface="Arial"/>
              <a:cs typeface="Arial"/>
              <a:sym typeface="Arial"/>
            </a:rPr>
            <a:t>Nutrient budget calculation</a:t>
          </a:r>
        </a:p>
      </xdr:txBody>
    </xdr:sp>
    <xdr:clientData/>
  </xdr:twoCellAnchor>
  <xdr:twoCellAnchor>
    <xdr:from>
      <xdr:col>8</xdr:col>
      <xdr:colOff>76200</xdr:colOff>
      <xdr:row>13</xdr:row>
      <xdr:rowOff>76200</xdr:rowOff>
    </xdr:from>
    <xdr:to>
      <xdr:col>10</xdr:col>
      <xdr:colOff>276225</xdr:colOff>
      <xdr:row>18</xdr:row>
      <xdr:rowOff>84282</xdr:rowOff>
    </xdr:to>
    <xdr:pic>
      <xdr:nvPicPr>
        <xdr:cNvPr id="35" name="Picture 9" descr="Picture 9">
          <a:hlinkClick r:id="rId1" invalidUrl="" action="" tgtFrame="" tooltip="" history="1" highlightClick="0" endSnd="0"/>
        </xdr:cNvPr>
        <xdr:cNvPicPr>
          <a:picLocks noChangeAspect="1"/>
        </xdr:cNvPicPr>
      </xdr:nvPicPr>
      <xdr:blipFill>
        <a:blip r:embed="rId2">
          <a:extLst/>
        </a:blip>
        <a:stretch>
          <a:fillRect/>
        </a:stretch>
      </xdr:blipFill>
      <xdr:spPr>
        <a:xfrm>
          <a:off x="9131300" y="2876550"/>
          <a:ext cx="1444626" cy="1017733"/>
        </a:xfrm>
        <a:prstGeom prst="rect">
          <a:avLst/>
        </a:prstGeom>
        <a:ln w="12700" cap="flat">
          <a:noFill/>
          <a:miter lim="400000"/>
        </a:ln>
        <a:effectLst/>
      </xdr:spPr>
    </xdr:pic>
    <xdr:clientData/>
  </xdr:twoCellAnchor>
  <xdr:twoCellAnchor>
    <xdr:from>
      <xdr:col>12</xdr:col>
      <xdr:colOff>169343</xdr:colOff>
      <xdr:row>13</xdr:row>
      <xdr:rowOff>73800</xdr:rowOff>
    </xdr:from>
    <xdr:to>
      <xdr:col>14</xdr:col>
      <xdr:colOff>242662</xdr:colOff>
      <xdr:row>18</xdr:row>
      <xdr:rowOff>88300</xdr:rowOff>
    </xdr:to>
    <xdr:pic>
      <xdr:nvPicPr>
        <xdr:cNvPr id="36" name="Picture 10" descr="Picture 10">
          <a:hlinkClick r:id="rId3" invalidUrl="" action="" tgtFrame="" tooltip="" history="1" highlightClick="0" endSnd="0"/>
        </xdr:cNvPr>
        <xdr:cNvPicPr>
          <a:picLocks noChangeAspect="1"/>
        </xdr:cNvPicPr>
      </xdr:nvPicPr>
      <xdr:blipFill>
        <a:blip r:embed="rId4">
          <a:extLst/>
        </a:blip>
        <a:stretch>
          <a:fillRect/>
        </a:stretch>
      </xdr:blipFill>
      <xdr:spPr>
        <a:xfrm>
          <a:off x="11866043" y="2874150"/>
          <a:ext cx="1470320" cy="1024151"/>
        </a:xfrm>
        <a:prstGeom prst="rect">
          <a:avLst/>
        </a:prstGeom>
        <a:ln w="12700" cap="flat">
          <a:noFill/>
          <a:miter lim="400000"/>
        </a:ln>
        <a:effectLst/>
      </xdr:spPr>
    </xdr:pic>
    <xdr:clientData/>
  </xdr:twoCellAnchor>
  <xdr:twoCellAnchor>
    <xdr:from>
      <xdr:col>10</xdr:col>
      <xdr:colOff>186928</xdr:colOff>
      <xdr:row>12</xdr:row>
      <xdr:rowOff>95250</xdr:rowOff>
    </xdr:from>
    <xdr:to>
      <xdr:col>12</xdr:col>
      <xdr:colOff>259312</xdr:colOff>
      <xdr:row>17</xdr:row>
      <xdr:rowOff>161938</xdr:rowOff>
    </xdr:to>
    <xdr:pic>
      <xdr:nvPicPr>
        <xdr:cNvPr id="37" name="Picture 11" descr="Picture 11">
          <a:hlinkClick r:id="rId5" invalidUrl="" action="" tgtFrame="" tooltip="" history="1" highlightClick="0" endSnd="0"/>
        </xdr:cNvPr>
        <xdr:cNvPicPr>
          <a:picLocks noChangeAspect="1"/>
        </xdr:cNvPicPr>
      </xdr:nvPicPr>
      <xdr:blipFill>
        <a:blip r:embed="rId6">
          <a:extLst/>
        </a:blip>
        <a:stretch>
          <a:fillRect/>
        </a:stretch>
      </xdr:blipFill>
      <xdr:spPr>
        <a:xfrm>
          <a:off x="10486628" y="2752725"/>
          <a:ext cx="1469385" cy="1019189"/>
        </a:xfrm>
        <a:prstGeom prst="rect">
          <a:avLst/>
        </a:prstGeom>
        <a:ln w="12700" cap="flat">
          <a:noFill/>
          <a:miter lim="400000"/>
        </a:ln>
        <a:effectLst/>
      </xdr:spPr>
    </xdr:pic>
    <xdr:clientData/>
  </xdr:twoCellAnchor>
  <xdr:twoCellAnchor>
    <xdr:from>
      <xdr:col>14</xdr:col>
      <xdr:colOff>152818</xdr:colOff>
      <xdr:row>12</xdr:row>
      <xdr:rowOff>95250</xdr:rowOff>
    </xdr:from>
    <xdr:to>
      <xdr:col>16</xdr:col>
      <xdr:colOff>228338</xdr:colOff>
      <xdr:row>17</xdr:row>
      <xdr:rowOff>165568</xdr:rowOff>
    </xdr:to>
    <xdr:pic>
      <xdr:nvPicPr>
        <xdr:cNvPr id="38" name="Picture 12" descr="Picture 12">
          <a:hlinkClick r:id="rId7" invalidUrl="" action="" tgtFrame="" tooltip="" history="1" highlightClick="0" endSnd="0"/>
        </xdr:cNvPr>
        <xdr:cNvPicPr>
          <a:picLocks noChangeAspect="1"/>
        </xdr:cNvPicPr>
      </xdr:nvPicPr>
      <xdr:blipFill>
        <a:blip r:embed="rId8">
          <a:extLst/>
        </a:blip>
        <a:stretch>
          <a:fillRect/>
        </a:stretch>
      </xdr:blipFill>
      <xdr:spPr>
        <a:xfrm>
          <a:off x="13246518" y="2752725"/>
          <a:ext cx="1472521" cy="1022819"/>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s>

</file>

<file path=xl/worksheets/_rels/sheet4.xml.rels><?xml version="1.0" encoding="UTF-8"?>
<Relationships xmlns="http://schemas.openxmlformats.org/package/2006/relationships"><Relationship Id="rId1" Type="http://schemas.openxmlformats.org/officeDocument/2006/relationships/drawing" Target="../drawings/drawing3.xml"/></Relationships>

</file>

<file path=xl/worksheets/_rels/sheet5.xml.rels><?xml version="1.0" encoding="UTF-8"?>
<Relationships xmlns="http://schemas.openxmlformats.org/package/2006/relationships"><Relationship Id="rId1" Type="http://schemas.openxmlformats.org/officeDocument/2006/relationships/hyperlink" Target="http://environment.data.gov.uk/catchment-planning/" TargetMode="External"/><Relationship Id="rId2" Type="http://schemas.openxmlformats.org/officeDocument/2006/relationships/hyperlink" Target="http://www.landis.org.uk/soilscapes/" TargetMode="External"/><Relationship Id="rId3" Type="http://schemas.openxmlformats.org/officeDocument/2006/relationships/hyperlink" Target="https://nrfa.ceh.ac.uk/data/station/spatial/42019" TargetMode="External"/><Relationship Id="rId4" Type="http://schemas.openxmlformats.org/officeDocument/2006/relationships/hyperlink" Target="http://mapapps2.bgs.ac.uk/ukso/home.html?layers=NVZEng" TargetMode="External"/><Relationship Id="rId5" Type="http://schemas.openxmlformats.org/officeDocument/2006/relationships/drawing" Target="../drawings/drawing4.xml"/></Relationships>

</file>

<file path=xl/worksheets/_rels/sheet11.xml.rels><?xml version="1.0" encoding="UTF-8"?>
<Relationships xmlns="http://schemas.openxmlformats.org/package/2006/relationships"><Relationship Id="rId1" Type="http://schemas.openxmlformats.org/officeDocument/2006/relationships/drawing" Target="../drawings/drawing5.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7</v>
      </c>
      <c r="C11" s="3"/>
      <c r="D11" s="3"/>
    </row>
    <row r="12">
      <c r="B12" s="4"/>
      <c r="C12" t="s" s="4">
        <v>5</v>
      </c>
      <c r="D12" t="s" s="5">
        <v>7</v>
      </c>
    </row>
    <row r="13">
      <c r="B13" t="s" s="3">
        <v>13</v>
      </c>
      <c r="C13" s="3"/>
      <c r="D13" s="3"/>
    </row>
    <row r="14">
      <c r="B14" s="4"/>
      <c r="C14" t="s" s="4">
        <v>5</v>
      </c>
      <c r="D14" t="s" s="5">
        <v>13</v>
      </c>
    </row>
    <row r="15">
      <c r="B15" t="s" s="3">
        <v>22</v>
      </c>
      <c r="C15" s="3"/>
      <c r="D15" s="3"/>
    </row>
    <row r="16">
      <c r="B16" s="4"/>
      <c r="C16" t="s" s="4">
        <v>5</v>
      </c>
      <c r="D16" t="s" s="5">
        <v>22</v>
      </c>
    </row>
    <row r="17">
      <c r="B17" t="s" s="3">
        <v>79</v>
      </c>
      <c r="C17" s="3"/>
      <c r="D17" s="3"/>
    </row>
    <row r="18">
      <c r="B18" s="4"/>
      <c r="C18" t="s" s="4">
        <v>5</v>
      </c>
      <c r="D18" t="s" s="5">
        <v>79</v>
      </c>
    </row>
    <row r="19">
      <c r="B19" t="s" s="3">
        <v>87</v>
      </c>
      <c r="C19" s="3"/>
      <c r="D19" s="3"/>
    </row>
    <row r="20">
      <c r="B20" s="4"/>
      <c r="C20" t="s" s="4">
        <v>5</v>
      </c>
      <c r="D20" t="s" s="5">
        <v>87</v>
      </c>
    </row>
    <row r="21">
      <c r="B21" t="s" s="3">
        <v>121</v>
      </c>
      <c r="C21" s="3"/>
      <c r="D21" s="3"/>
    </row>
    <row r="22">
      <c r="B22" s="4"/>
      <c r="C22" t="s" s="4">
        <v>5</v>
      </c>
      <c r="D22" t="s" s="5">
        <v>121</v>
      </c>
    </row>
    <row r="23">
      <c r="B23" t="s" s="3">
        <v>134</v>
      </c>
      <c r="C23" s="3"/>
      <c r="D23" s="3"/>
    </row>
    <row r="24">
      <c r="B24" s="4"/>
      <c r="C24" t="s" s="4">
        <v>5</v>
      </c>
      <c r="D24" t="s" s="5">
        <v>134</v>
      </c>
    </row>
    <row r="25">
      <c r="B25" t="s" s="3">
        <v>137</v>
      </c>
      <c r="C25" s="3"/>
      <c r="D25" s="3"/>
    </row>
    <row r="26">
      <c r="B26" s="4"/>
      <c r="C26" t="s" s="4">
        <v>5</v>
      </c>
      <c r="D26" t="s" s="5">
        <v>137</v>
      </c>
    </row>
    <row r="27">
      <c r="B27" t="s" s="3">
        <v>147</v>
      </c>
      <c r="C27" s="3"/>
      <c r="D27" s="3"/>
    </row>
    <row r="28">
      <c r="B28" s="4"/>
      <c r="C28" t="s" s="4">
        <v>5</v>
      </c>
      <c r="D28" t="s" s="5">
        <v>147</v>
      </c>
    </row>
    <row r="29">
      <c r="B29" t="s" s="3">
        <v>156</v>
      </c>
      <c r="C29" s="3"/>
      <c r="D29" s="3"/>
    </row>
    <row r="30">
      <c r="B30" s="4"/>
      <c r="C30" t="s" s="4">
        <v>5</v>
      </c>
      <c r="D30" t="s" s="5">
        <v>156</v>
      </c>
    </row>
  </sheetData>
  <mergeCells count="1">
    <mergeCell ref="B3:D3"/>
  </mergeCells>
  <hyperlinks>
    <hyperlink ref="D10" location="'Intro'!R1C1" tooltip="" display="Intro"/>
    <hyperlink ref="D12" location="'Background'!R1C1" tooltip="" display="Background"/>
    <hyperlink ref="D14" location="'Solent Marine Sites'!R1C1" tooltip="" display="Solent Marine Sites"/>
    <hyperlink ref="D16" location="'Instructions'!R1C1" tooltip="" display="Instructions"/>
    <hyperlink ref="D18" location="'Development site details'!R1C1" tooltip="" display="Development site details"/>
    <hyperlink ref="D20" location="'Stage 1'!R1C1" tooltip="" display="Stage 1"/>
    <hyperlink ref="D22" location="'Stage 2'!R1C1" tooltip="" display="Stage 2"/>
    <hyperlink ref="D24" location="'Stage 3'!R1C1" tooltip="" display="Stage 3"/>
    <hyperlink ref="D26" location="'Stage 4'!R1C1" tooltip="" display="Stage 4"/>
    <hyperlink ref="D28" location="'Stage 4 (2)'!R1C1" tooltip="" display="Stage 4 (2)"/>
    <hyperlink ref="D30" location="'Lookups'!R1C1" tooltip="" display="Lookups"/>
  </hyperlinks>
</worksheet>
</file>

<file path=xl/worksheets/sheet2.xml><?xml version="1.0" encoding="utf-8"?>
<worksheet xmlns:r="http://schemas.openxmlformats.org/officeDocument/2006/relationships" xmlns="http://schemas.openxmlformats.org/spreadsheetml/2006/main">
  <dimension ref="A1:Y12"/>
  <sheetViews>
    <sheetView workbookViewId="0" showGridLines="0" defaultGridColor="1"/>
  </sheetViews>
  <sheetFormatPr defaultColWidth="5.66667" defaultRowHeight="28.5" customHeight="1" outlineLevelRow="0" outlineLevelCol="0"/>
  <cols>
    <col min="1" max="12" width="5.67188" style="6" customWidth="1"/>
    <col min="13" max="13" width="30.3516" style="6" customWidth="1"/>
    <col min="14" max="14" width="5.67188" style="6" customWidth="1"/>
    <col min="15" max="15" width="4.5" style="6" customWidth="1"/>
    <col min="16" max="25" width="5.67188" style="6" customWidth="1"/>
    <col min="26" max="16384" width="5.67188" style="6" customWidth="1"/>
  </cols>
  <sheetData>
    <row r="1" ht="28.5" customHeight="1">
      <c r="A1" s="7"/>
      <c r="B1" s="8"/>
      <c r="C1" s="8"/>
      <c r="D1" s="8"/>
      <c r="E1" s="8"/>
      <c r="F1" s="8"/>
      <c r="G1" s="8"/>
      <c r="H1" s="8"/>
      <c r="I1" s="8"/>
      <c r="J1" s="8"/>
      <c r="K1" s="8"/>
      <c r="L1" s="8"/>
      <c r="M1" s="8"/>
      <c r="N1" s="8"/>
      <c r="O1" s="8"/>
      <c r="P1" s="8"/>
      <c r="Q1" s="8"/>
      <c r="R1" s="8"/>
      <c r="S1" s="8"/>
      <c r="T1" s="8"/>
      <c r="U1" s="8"/>
      <c r="V1" s="8"/>
      <c r="W1" s="8"/>
      <c r="X1" s="8"/>
      <c r="Y1" s="9"/>
    </row>
    <row r="2" ht="28.5" customHeight="1">
      <c r="A2" s="10"/>
      <c r="B2" s="11"/>
      <c r="C2" s="11"/>
      <c r="D2" s="11"/>
      <c r="E2" s="11"/>
      <c r="F2" s="11"/>
      <c r="G2" s="11"/>
      <c r="H2" s="11"/>
      <c r="I2" s="11"/>
      <c r="J2" s="11"/>
      <c r="K2" s="11"/>
      <c r="L2" s="11"/>
      <c r="M2" s="11"/>
      <c r="N2" s="11"/>
      <c r="O2" s="11"/>
      <c r="P2" s="11"/>
      <c r="Q2" s="11"/>
      <c r="R2" s="11"/>
      <c r="S2" s="11"/>
      <c r="T2" s="11"/>
      <c r="U2" s="11"/>
      <c r="V2" s="11"/>
      <c r="W2" s="11"/>
      <c r="X2" s="11"/>
      <c r="Y2" s="12"/>
    </row>
    <row r="3" ht="28.5" customHeight="1">
      <c r="A3" s="10"/>
      <c r="B3" s="11"/>
      <c r="C3" s="11"/>
      <c r="D3" s="11"/>
      <c r="E3" s="11"/>
      <c r="F3" s="11"/>
      <c r="G3" s="11"/>
      <c r="H3" s="11"/>
      <c r="I3" s="11"/>
      <c r="J3" s="11"/>
      <c r="K3" s="11"/>
      <c r="L3" s="11"/>
      <c r="M3" s="11"/>
      <c r="N3" s="11"/>
      <c r="O3" s="11"/>
      <c r="P3" s="11"/>
      <c r="Q3" s="11"/>
      <c r="R3" s="11"/>
      <c r="S3" s="11"/>
      <c r="T3" s="11"/>
      <c r="U3" s="11"/>
      <c r="V3" s="11"/>
      <c r="W3" s="11"/>
      <c r="X3" s="11"/>
      <c r="Y3" s="12"/>
    </row>
    <row r="4" ht="28.5" customHeight="1">
      <c r="A4" s="10"/>
      <c r="B4" s="11"/>
      <c r="C4" s="11"/>
      <c r="D4" s="11"/>
      <c r="E4" s="11"/>
      <c r="F4" s="11"/>
      <c r="G4" s="11"/>
      <c r="H4" s="11"/>
      <c r="I4" s="11"/>
      <c r="J4" s="11"/>
      <c r="K4" s="11"/>
      <c r="L4" s="11"/>
      <c r="M4" s="11"/>
      <c r="N4" s="11"/>
      <c r="O4" s="11"/>
      <c r="P4" s="11"/>
      <c r="Q4" s="11"/>
      <c r="R4" s="11"/>
      <c r="S4" s="11"/>
      <c r="T4" s="11"/>
      <c r="U4" s="11"/>
      <c r="V4" s="11"/>
      <c r="W4" s="11"/>
      <c r="X4" s="11"/>
      <c r="Y4" s="12"/>
    </row>
    <row r="5" ht="28.5" customHeight="1">
      <c r="A5" s="10"/>
      <c r="B5" s="11"/>
      <c r="C5" s="11"/>
      <c r="D5" s="11"/>
      <c r="E5" s="11"/>
      <c r="F5" s="11"/>
      <c r="G5" s="11"/>
      <c r="H5" s="11"/>
      <c r="I5" s="11"/>
      <c r="J5" s="11"/>
      <c r="K5" s="11"/>
      <c r="L5" s="11"/>
      <c r="M5" s="11"/>
      <c r="N5" s="11"/>
      <c r="O5" s="11"/>
      <c r="P5" s="11"/>
      <c r="Q5" s="11"/>
      <c r="R5" s="11"/>
      <c r="S5" s="11"/>
      <c r="T5" s="11"/>
      <c r="U5" s="11"/>
      <c r="V5" s="11"/>
      <c r="W5" s="11"/>
      <c r="X5" s="11"/>
      <c r="Y5" s="12"/>
    </row>
    <row r="6" ht="28.5" customHeight="1">
      <c r="A6" s="10"/>
      <c r="B6" s="11"/>
      <c r="C6" s="11"/>
      <c r="D6" s="11"/>
      <c r="E6" s="11"/>
      <c r="F6" s="11"/>
      <c r="G6" s="11"/>
      <c r="H6" s="11"/>
      <c r="I6" s="11"/>
      <c r="J6" s="11"/>
      <c r="K6" s="11"/>
      <c r="L6" s="11"/>
      <c r="M6" s="11"/>
      <c r="N6" s="11"/>
      <c r="O6" s="11"/>
      <c r="P6" s="11"/>
      <c r="Q6" s="11"/>
      <c r="R6" s="11"/>
      <c r="S6" s="11"/>
      <c r="T6" s="11"/>
      <c r="U6" s="11"/>
      <c r="V6" s="11"/>
      <c r="W6" s="11"/>
      <c r="X6" s="11"/>
      <c r="Y6" s="12"/>
    </row>
    <row r="7" ht="28.5" customHeight="1">
      <c r="A7" s="10"/>
      <c r="B7" s="11"/>
      <c r="C7" s="11"/>
      <c r="D7" s="11"/>
      <c r="E7" s="11"/>
      <c r="F7" s="11"/>
      <c r="G7" s="11"/>
      <c r="H7" s="11"/>
      <c r="I7" s="11"/>
      <c r="J7" s="11"/>
      <c r="K7" s="11"/>
      <c r="L7" s="11"/>
      <c r="M7" s="11"/>
      <c r="N7" s="11"/>
      <c r="O7" s="11"/>
      <c r="P7" s="11"/>
      <c r="Q7" s="11"/>
      <c r="R7" s="11"/>
      <c r="S7" s="11"/>
      <c r="T7" s="11"/>
      <c r="U7" s="11"/>
      <c r="V7" s="11"/>
      <c r="W7" s="11"/>
      <c r="X7" s="11"/>
      <c r="Y7" s="12"/>
    </row>
    <row r="8" ht="28.5" customHeight="1">
      <c r="A8" s="10"/>
      <c r="B8" s="11"/>
      <c r="C8" s="11"/>
      <c r="D8" s="11"/>
      <c r="E8" s="11"/>
      <c r="F8" s="11"/>
      <c r="G8" s="11"/>
      <c r="H8" s="11"/>
      <c r="I8" s="11"/>
      <c r="J8" s="11"/>
      <c r="K8" s="11"/>
      <c r="L8" s="11"/>
      <c r="M8" s="11"/>
      <c r="N8" s="11"/>
      <c r="O8" s="11"/>
      <c r="P8" s="11"/>
      <c r="Q8" s="11"/>
      <c r="R8" s="11"/>
      <c r="S8" s="11"/>
      <c r="T8" s="11"/>
      <c r="U8" s="11"/>
      <c r="V8" s="11"/>
      <c r="W8" s="11"/>
      <c r="X8" s="11"/>
      <c r="Y8" s="12"/>
    </row>
    <row r="9" ht="28.5" customHeight="1">
      <c r="A9" s="10"/>
      <c r="B9" s="11"/>
      <c r="C9" s="11"/>
      <c r="D9" s="11"/>
      <c r="E9" s="11"/>
      <c r="F9" s="11"/>
      <c r="G9" s="11"/>
      <c r="H9" s="11"/>
      <c r="I9" s="11"/>
      <c r="J9" s="11"/>
      <c r="K9" s="11"/>
      <c r="L9" s="11"/>
      <c r="M9" s="11"/>
      <c r="N9" s="11"/>
      <c r="O9" s="11"/>
      <c r="P9" s="11"/>
      <c r="Q9" s="11"/>
      <c r="R9" s="11"/>
      <c r="S9" s="11"/>
      <c r="T9" s="11"/>
      <c r="U9" s="11"/>
      <c r="V9" s="11"/>
      <c r="W9" s="11"/>
      <c r="X9" s="11"/>
      <c r="Y9" s="12"/>
    </row>
    <row r="10" ht="28.5" customHeight="1">
      <c r="A10" s="10"/>
      <c r="B10" s="11"/>
      <c r="C10" s="11"/>
      <c r="D10" s="11"/>
      <c r="E10" s="11"/>
      <c r="F10" s="11"/>
      <c r="G10" s="11"/>
      <c r="H10" s="11"/>
      <c r="I10" s="11"/>
      <c r="J10" s="11"/>
      <c r="K10" s="11"/>
      <c r="L10" s="11"/>
      <c r="M10" s="11"/>
      <c r="N10" s="11"/>
      <c r="O10" s="11"/>
      <c r="P10" s="11"/>
      <c r="Q10" s="11"/>
      <c r="R10" s="11"/>
      <c r="S10" s="11"/>
      <c r="T10" s="11"/>
      <c r="U10" s="11"/>
      <c r="V10" s="11"/>
      <c r="W10" s="11"/>
      <c r="X10" s="11"/>
      <c r="Y10" s="12"/>
    </row>
    <row r="11" ht="18" customHeight="1">
      <c r="A11" s="10"/>
      <c r="B11" s="11"/>
      <c r="C11" s="11"/>
      <c r="D11" s="11"/>
      <c r="E11" s="11"/>
      <c r="F11" s="11"/>
      <c r="G11" s="11"/>
      <c r="H11" s="11"/>
      <c r="I11" s="11"/>
      <c r="J11" s="11"/>
      <c r="K11" s="11"/>
      <c r="L11" s="11"/>
      <c r="M11" s="11"/>
      <c r="N11" s="11"/>
      <c r="O11" s="11"/>
      <c r="P11" s="11"/>
      <c r="Q11" s="11"/>
      <c r="R11" s="11"/>
      <c r="S11" s="11"/>
      <c r="T11" s="11"/>
      <c r="U11" s="11"/>
      <c r="V11" s="11"/>
      <c r="W11" s="11"/>
      <c r="X11" s="11"/>
      <c r="Y11" s="12"/>
    </row>
    <row r="12" ht="45.75" customHeight="1">
      <c r="A12" s="13"/>
      <c r="B12" s="14"/>
      <c r="C12" s="14"/>
      <c r="D12" s="14"/>
      <c r="E12" s="14"/>
      <c r="F12" s="14"/>
      <c r="G12" s="14"/>
      <c r="H12" s="14"/>
      <c r="I12" s="14"/>
      <c r="J12" s="14"/>
      <c r="K12" s="14"/>
      <c r="L12" s="14"/>
      <c r="M12" t="s" s="15">
        <v>6</v>
      </c>
      <c r="N12" s="14"/>
      <c r="O12" s="14"/>
      <c r="P12" s="14"/>
      <c r="Q12" s="14"/>
      <c r="R12" s="14"/>
      <c r="S12" s="14"/>
      <c r="T12" s="14"/>
      <c r="U12" s="14"/>
      <c r="V12" s="14"/>
      <c r="W12" s="14"/>
      <c r="X12" s="14"/>
      <c r="Y12" s="16"/>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3.xml><?xml version="1.0" encoding="utf-8"?>
<worksheet xmlns:r="http://schemas.openxmlformats.org/officeDocument/2006/relationships" xmlns="http://schemas.openxmlformats.org/spreadsheetml/2006/main">
  <dimension ref="A1:N121"/>
  <sheetViews>
    <sheetView workbookViewId="0" showGridLines="0" defaultGridColor="1"/>
  </sheetViews>
  <sheetFormatPr defaultColWidth="9.16667" defaultRowHeight="15" customHeight="1" outlineLevelRow="0" outlineLevelCol="0"/>
  <cols>
    <col min="1" max="13" width="9.17188" style="17" customWidth="1"/>
    <col min="14" max="14" width="1.67188" style="17" customWidth="1"/>
    <col min="15" max="16384" width="9.17188" style="17" customWidth="1"/>
  </cols>
  <sheetData>
    <row r="1" ht="15" customHeight="1">
      <c r="A1" s="18"/>
      <c r="B1" s="19"/>
      <c r="C1" s="19"/>
      <c r="D1" s="19"/>
      <c r="E1" s="19"/>
      <c r="F1" s="19"/>
      <c r="G1" s="19"/>
      <c r="H1" s="19"/>
      <c r="I1" s="19"/>
      <c r="J1" s="19"/>
      <c r="K1" s="19"/>
      <c r="L1" s="19"/>
      <c r="M1" s="19"/>
      <c r="N1" s="20"/>
    </row>
    <row r="2" ht="15.75" customHeight="1">
      <c r="A2" s="21"/>
      <c r="B2" s="22"/>
      <c r="C2" s="22"/>
      <c r="D2" s="22"/>
      <c r="E2" s="22"/>
      <c r="F2" s="22"/>
      <c r="G2" s="22"/>
      <c r="H2" s="22"/>
      <c r="I2" s="22"/>
      <c r="J2" s="22"/>
      <c r="K2" s="22"/>
      <c r="L2" s="22"/>
      <c r="M2" s="22"/>
      <c r="N2" s="23"/>
    </row>
    <row r="3" ht="15.75" customHeight="1">
      <c r="A3" s="24"/>
      <c r="B3" t="s" s="25">
        <v>7</v>
      </c>
      <c r="C3" s="26"/>
      <c r="D3" s="26"/>
      <c r="E3" s="26"/>
      <c r="F3" s="26"/>
      <c r="G3" s="26"/>
      <c r="H3" s="26"/>
      <c r="I3" s="26"/>
      <c r="J3" s="26"/>
      <c r="K3" s="26"/>
      <c r="L3" s="26"/>
      <c r="M3" s="26"/>
      <c r="N3" s="27"/>
    </row>
    <row r="4" ht="15" customHeight="1">
      <c r="A4" s="24"/>
      <c r="B4" s="28"/>
      <c r="C4" s="29"/>
      <c r="D4" s="29"/>
      <c r="E4" s="29"/>
      <c r="F4" s="29"/>
      <c r="G4" s="29"/>
      <c r="H4" s="29"/>
      <c r="I4" s="29"/>
      <c r="J4" s="29"/>
      <c r="K4" s="29"/>
      <c r="L4" s="29"/>
      <c r="M4" s="29"/>
      <c r="N4" s="30"/>
    </row>
    <row r="5" ht="15" customHeight="1">
      <c r="A5" s="24"/>
      <c r="B5" s="28"/>
      <c r="C5" s="29"/>
      <c r="D5" s="29"/>
      <c r="E5" s="29"/>
      <c r="F5" s="29"/>
      <c r="G5" s="29"/>
      <c r="H5" s="29"/>
      <c r="I5" s="29"/>
      <c r="J5" s="29"/>
      <c r="K5" s="29"/>
      <c r="L5" s="29"/>
      <c r="M5" s="29"/>
      <c r="N5" s="30"/>
    </row>
    <row r="6" ht="8.25" customHeight="1">
      <c r="A6" s="24"/>
      <c r="B6" s="31"/>
      <c r="C6" s="11"/>
      <c r="D6" s="11"/>
      <c r="E6" s="11"/>
      <c r="F6" s="11"/>
      <c r="G6" s="11"/>
      <c r="H6" s="11"/>
      <c r="I6" s="11"/>
      <c r="J6" s="11"/>
      <c r="K6" s="11"/>
      <c r="L6" s="11"/>
      <c r="M6" s="11"/>
      <c r="N6" s="32"/>
    </row>
    <row r="7" ht="56.25" customHeight="1">
      <c r="A7" s="24"/>
      <c r="B7" t="s" s="33">
        <v>8</v>
      </c>
      <c r="C7" s="34"/>
      <c r="D7" s="34"/>
      <c r="E7" s="34"/>
      <c r="F7" s="34"/>
      <c r="G7" s="34"/>
      <c r="H7" s="34"/>
      <c r="I7" s="34"/>
      <c r="J7" s="34"/>
      <c r="K7" s="34"/>
      <c r="L7" s="34"/>
      <c r="M7" s="34"/>
      <c r="N7" s="32"/>
    </row>
    <row r="8" ht="59.25" customHeight="1">
      <c r="A8" s="24"/>
      <c r="B8" t="s" s="35">
        <v>9</v>
      </c>
      <c r="C8" s="36"/>
      <c r="D8" s="36"/>
      <c r="E8" s="36"/>
      <c r="F8" s="36"/>
      <c r="G8" s="36"/>
      <c r="H8" s="36"/>
      <c r="I8" s="36"/>
      <c r="J8" s="36"/>
      <c r="K8" s="36"/>
      <c r="L8" s="36"/>
      <c r="M8" s="37"/>
      <c r="N8" s="32"/>
    </row>
    <row r="9" ht="15" customHeight="1">
      <c r="A9" s="24"/>
      <c r="B9" s="38"/>
      <c r="C9" s="39"/>
      <c r="D9" s="39"/>
      <c r="E9" s="39"/>
      <c r="F9" s="39"/>
      <c r="G9" s="39"/>
      <c r="H9" s="39"/>
      <c r="I9" s="39"/>
      <c r="J9" s="39"/>
      <c r="K9" s="39"/>
      <c r="L9" s="39"/>
      <c r="M9" s="39"/>
      <c r="N9" s="32"/>
    </row>
    <row r="10" ht="15" customHeight="1">
      <c r="A10" s="24"/>
      <c r="B10" s="38"/>
      <c r="C10" s="39"/>
      <c r="D10" s="39"/>
      <c r="E10" s="39"/>
      <c r="F10" s="39"/>
      <c r="G10" s="39"/>
      <c r="H10" s="39"/>
      <c r="I10" s="39"/>
      <c r="J10" s="39"/>
      <c r="K10" s="39"/>
      <c r="L10" s="39"/>
      <c r="M10" s="39"/>
      <c r="N10" s="32"/>
    </row>
    <row r="11" ht="15" customHeight="1">
      <c r="A11" s="24"/>
      <c r="B11" s="38"/>
      <c r="C11" s="39"/>
      <c r="D11" s="39"/>
      <c r="E11" s="39"/>
      <c r="F11" s="39"/>
      <c r="G11" s="39"/>
      <c r="H11" s="39"/>
      <c r="I11" s="39"/>
      <c r="J11" s="39"/>
      <c r="K11" s="39"/>
      <c r="L11" s="39"/>
      <c r="M11" s="39"/>
      <c r="N11" s="32"/>
    </row>
    <row r="12" ht="15" customHeight="1">
      <c r="A12" s="24"/>
      <c r="B12" s="38"/>
      <c r="C12" s="39"/>
      <c r="D12" s="39"/>
      <c r="E12" s="39"/>
      <c r="F12" s="39"/>
      <c r="G12" s="39"/>
      <c r="H12" s="39"/>
      <c r="I12" s="39"/>
      <c r="J12" s="39"/>
      <c r="K12" s="39"/>
      <c r="L12" s="39"/>
      <c r="M12" s="39"/>
      <c r="N12" s="32"/>
    </row>
    <row r="13" ht="15" customHeight="1">
      <c r="A13" s="24"/>
      <c r="B13" s="38"/>
      <c r="C13" s="39"/>
      <c r="D13" s="39"/>
      <c r="E13" s="39"/>
      <c r="F13" s="39"/>
      <c r="G13" s="39"/>
      <c r="H13" s="39"/>
      <c r="I13" s="39"/>
      <c r="J13" s="39"/>
      <c r="K13" s="39"/>
      <c r="L13" s="39"/>
      <c r="M13" s="39"/>
      <c r="N13" s="32"/>
    </row>
    <row r="14" ht="15" customHeight="1">
      <c r="A14" s="24"/>
      <c r="B14" s="38"/>
      <c r="C14" s="39"/>
      <c r="D14" s="39"/>
      <c r="E14" s="39"/>
      <c r="F14" s="39"/>
      <c r="G14" s="39"/>
      <c r="H14" s="39"/>
      <c r="I14" s="39"/>
      <c r="J14" s="39"/>
      <c r="K14" s="39"/>
      <c r="L14" s="39"/>
      <c r="M14" s="39"/>
      <c r="N14" s="32"/>
    </row>
    <row r="15" ht="15" customHeight="1">
      <c r="A15" s="24"/>
      <c r="B15" s="38"/>
      <c r="C15" s="39"/>
      <c r="D15" s="39"/>
      <c r="E15" s="39"/>
      <c r="F15" s="39"/>
      <c r="G15" s="39"/>
      <c r="H15" s="39"/>
      <c r="I15" s="39"/>
      <c r="J15" s="39"/>
      <c r="K15" s="39"/>
      <c r="L15" s="39"/>
      <c r="M15" s="39"/>
      <c r="N15" s="32"/>
    </row>
    <row r="16" ht="15" customHeight="1">
      <c r="A16" s="24"/>
      <c r="B16" s="38"/>
      <c r="C16" s="39"/>
      <c r="D16" s="39"/>
      <c r="E16" s="39"/>
      <c r="F16" s="39"/>
      <c r="G16" s="39"/>
      <c r="H16" s="39"/>
      <c r="I16" s="39"/>
      <c r="J16" s="39"/>
      <c r="K16" s="39"/>
      <c r="L16" s="39"/>
      <c r="M16" s="39"/>
      <c r="N16" s="32"/>
    </row>
    <row r="17" ht="15" customHeight="1">
      <c r="A17" s="24"/>
      <c r="B17" s="38"/>
      <c r="C17" s="39"/>
      <c r="D17" s="39"/>
      <c r="E17" s="39"/>
      <c r="F17" s="39"/>
      <c r="G17" s="39"/>
      <c r="H17" s="39"/>
      <c r="I17" s="39"/>
      <c r="J17" s="39"/>
      <c r="K17" s="39"/>
      <c r="L17" s="39"/>
      <c r="M17" s="39"/>
      <c r="N17" s="32"/>
    </row>
    <row r="18" ht="15" customHeight="1">
      <c r="A18" s="24"/>
      <c r="B18" s="38"/>
      <c r="C18" s="39"/>
      <c r="D18" s="39"/>
      <c r="E18" s="39"/>
      <c r="F18" s="39"/>
      <c r="G18" s="39"/>
      <c r="H18" s="39"/>
      <c r="I18" s="39"/>
      <c r="J18" s="39"/>
      <c r="K18" s="39"/>
      <c r="L18" s="39"/>
      <c r="M18" s="39"/>
      <c r="N18" s="32"/>
    </row>
    <row r="19" ht="15" customHeight="1">
      <c r="A19" s="24"/>
      <c r="B19" s="38"/>
      <c r="C19" s="39"/>
      <c r="D19" s="39"/>
      <c r="E19" s="39"/>
      <c r="F19" s="39"/>
      <c r="G19" s="39"/>
      <c r="H19" s="39"/>
      <c r="I19" s="39"/>
      <c r="J19" s="39"/>
      <c r="K19" s="39"/>
      <c r="L19" s="39"/>
      <c r="M19" s="39"/>
      <c r="N19" s="32"/>
    </row>
    <row r="20" ht="15" customHeight="1">
      <c r="A20" s="24"/>
      <c r="B20" s="38"/>
      <c r="C20" s="39"/>
      <c r="D20" s="39"/>
      <c r="E20" s="39"/>
      <c r="F20" s="39"/>
      <c r="G20" s="39"/>
      <c r="H20" s="39"/>
      <c r="I20" s="39"/>
      <c r="J20" s="39"/>
      <c r="K20" s="39"/>
      <c r="L20" s="39"/>
      <c r="M20" s="39"/>
      <c r="N20" s="32"/>
    </row>
    <row r="21" ht="15" customHeight="1">
      <c r="A21" s="24"/>
      <c r="B21" s="38"/>
      <c r="C21" s="39"/>
      <c r="D21" s="39"/>
      <c r="E21" s="39"/>
      <c r="F21" s="39"/>
      <c r="G21" s="39"/>
      <c r="H21" s="39"/>
      <c r="I21" s="39"/>
      <c r="J21" s="39"/>
      <c r="K21" s="39"/>
      <c r="L21" s="39"/>
      <c r="M21" s="39"/>
      <c r="N21" s="32"/>
    </row>
    <row r="22" ht="15" customHeight="1">
      <c r="A22" s="24"/>
      <c r="B22" s="38"/>
      <c r="C22" s="39"/>
      <c r="D22" s="39"/>
      <c r="E22" s="39"/>
      <c r="F22" s="39"/>
      <c r="G22" s="39"/>
      <c r="H22" s="39"/>
      <c r="I22" s="39"/>
      <c r="J22" s="39"/>
      <c r="K22" s="39"/>
      <c r="L22" s="39"/>
      <c r="M22" s="39"/>
      <c r="N22" s="32"/>
    </row>
    <row r="23" ht="15" customHeight="1">
      <c r="A23" s="24"/>
      <c r="B23" s="38"/>
      <c r="C23" s="39"/>
      <c r="D23" s="39"/>
      <c r="E23" s="39"/>
      <c r="F23" s="39"/>
      <c r="G23" s="39"/>
      <c r="H23" s="39"/>
      <c r="I23" s="39"/>
      <c r="J23" s="39"/>
      <c r="K23" s="39"/>
      <c r="L23" s="39"/>
      <c r="M23" s="39"/>
      <c r="N23" s="32"/>
    </row>
    <row r="24" ht="15" customHeight="1">
      <c r="A24" s="24"/>
      <c r="B24" s="38"/>
      <c r="C24" s="39"/>
      <c r="D24" s="39"/>
      <c r="E24" s="39"/>
      <c r="F24" s="39"/>
      <c r="G24" s="39"/>
      <c r="H24" s="39"/>
      <c r="I24" s="39"/>
      <c r="J24" s="39"/>
      <c r="K24" s="39"/>
      <c r="L24" s="39"/>
      <c r="M24" s="39"/>
      <c r="N24" s="32"/>
    </row>
    <row r="25" ht="15" customHeight="1">
      <c r="A25" s="24"/>
      <c r="B25" s="38"/>
      <c r="C25" s="39"/>
      <c r="D25" s="39"/>
      <c r="E25" s="39"/>
      <c r="F25" s="39"/>
      <c r="G25" s="39"/>
      <c r="H25" s="39"/>
      <c r="I25" s="39"/>
      <c r="J25" s="39"/>
      <c r="K25" s="39"/>
      <c r="L25" s="39"/>
      <c r="M25" s="39"/>
      <c r="N25" s="32"/>
    </row>
    <row r="26" ht="15" customHeight="1">
      <c r="A26" s="24"/>
      <c r="B26" s="38"/>
      <c r="C26" s="39"/>
      <c r="D26" s="39"/>
      <c r="E26" s="39"/>
      <c r="F26" s="39"/>
      <c r="G26" s="39"/>
      <c r="H26" s="39"/>
      <c r="I26" s="39"/>
      <c r="J26" s="39"/>
      <c r="K26" s="39"/>
      <c r="L26" s="39"/>
      <c r="M26" s="39"/>
      <c r="N26" s="32"/>
    </row>
    <row r="27" ht="15" customHeight="1">
      <c r="A27" s="24"/>
      <c r="B27" s="38"/>
      <c r="C27" s="39"/>
      <c r="D27" s="39"/>
      <c r="E27" s="39"/>
      <c r="F27" s="39"/>
      <c r="G27" s="39"/>
      <c r="H27" s="39"/>
      <c r="I27" s="39"/>
      <c r="J27" s="39"/>
      <c r="K27" s="39"/>
      <c r="L27" s="39"/>
      <c r="M27" s="39"/>
      <c r="N27" s="32"/>
    </row>
    <row r="28" ht="15" customHeight="1">
      <c r="A28" s="24"/>
      <c r="B28" s="38"/>
      <c r="C28" s="39"/>
      <c r="D28" s="39"/>
      <c r="E28" s="39"/>
      <c r="F28" s="39"/>
      <c r="G28" s="39"/>
      <c r="H28" s="39"/>
      <c r="I28" s="39"/>
      <c r="J28" s="39"/>
      <c r="K28" s="39"/>
      <c r="L28" s="39"/>
      <c r="M28" s="39"/>
      <c r="N28" s="32"/>
    </row>
    <row r="29" ht="15" customHeight="1">
      <c r="A29" s="24"/>
      <c r="B29" s="38"/>
      <c r="C29" s="39"/>
      <c r="D29" s="39"/>
      <c r="E29" s="39"/>
      <c r="F29" s="39"/>
      <c r="G29" s="39"/>
      <c r="H29" s="39"/>
      <c r="I29" s="39"/>
      <c r="J29" s="39"/>
      <c r="K29" s="39"/>
      <c r="L29" s="39"/>
      <c r="M29" s="39"/>
      <c r="N29" s="32"/>
    </row>
    <row r="30" ht="15" customHeight="1">
      <c r="A30" s="24"/>
      <c r="B30" s="38"/>
      <c r="C30" s="39"/>
      <c r="D30" s="39"/>
      <c r="E30" s="39"/>
      <c r="F30" s="39"/>
      <c r="G30" s="39"/>
      <c r="H30" s="39"/>
      <c r="I30" s="39"/>
      <c r="J30" s="39"/>
      <c r="K30" s="39"/>
      <c r="L30" s="39"/>
      <c r="M30" s="39"/>
      <c r="N30" s="32"/>
    </row>
    <row r="31" ht="15" customHeight="1">
      <c r="A31" s="24"/>
      <c r="B31" s="38"/>
      <c r="C31" s="39"/>
      <c r="D31" s="39"/>
      <c r="E31" s="39"/>
      <c r="F31" s="39"/>
      <c r="G31" s="39"/>
      <c r="H31" s="39"/>
      <c r="I31" s="39"/>
      <c r="J31" s="39"/>
      <c r="K31" s="39"/>
      <c r="L31" s="39"/>
      <c r="M31" s="39"/>
      <c r="N31" s="32"/>
    </row>
    <row r="32" ht="15" customHeight="1">
      <c r="A32" s="24"/>
      <c r="B32" s="38"/>
      <c r="C32" s="39"/>
      <c r="D32" s="39"/>
      <c r="E32" s="39"/>
      <c r="F32" s="39"/>
      <c r="G32" s="39"/>
      <c r="H32" s="39"/>
      <c r="I32" s="39"/>
      <c r="J32" s="39"/>
      <c r="K32" s="39"/>
      <c r="L32" s="39"/>
      <c r="M32" s="39"/>
      <c r="N32" s="32"/>
    </row>
    <row r="33" ht="15" customHeight="1">
      <c r="A33" s="24"/>
      <c r="B33" s="38"/>
      <c r="C33" s="39"/>
      <c r="D33" s="39"/>
      <c r="E33" s="39"/>
      <c r="F33" s="39"/>
      <c r="G33" s="39"/>
      <c r="H33" s="39"/>
      <c r="I33" s="39"/>
      <c r="J33" s="39"/>
      <c r="K33" s="39"/>
      <c r="L33" s="39"/>
      <c r="M33" s="39"/>
      <c r="N33" s="32"/>
    </row>
    <row r="34" ht="57.75" customHeight="1">
      <c r="A34" s="24"/>
      <c r="B34" t="s" s="35">
        <v>10</v>
      </c>
      <c r="C34" s="36"/>
      <c r="D34" s="36"/>
      <c r="E34" s="36"/>
      <c r="F34" s="36"/>
      <c r="G34" s="36"/>
      <c r="H34" s="36"/>
      <c r="I34" s="36"/>
      <c r="J34" s="36"/>
      <c r="K34" s="36"/>
      <c r="L34" s="36"/>
      <c r="M34" s="37"/>
      <c r="N34" s="32"/>
    </row>
    <row r="35" ht="60" customHeight="1">
      <c r="A35" s="24"/>
      <c r="B35" t="s" s="33">
        <v>11</v>
      </c>
      <c r="C35" s="34"/>
      <c r="D35" s="34"/>
      <c r="E35" s="34"/>
      <c r="F35" s="34"/>
      <c r="G35" s="34"/>
      <c r="H35" s="34"/>
      <c r="I35" s="34"/>
      <c r="J35" s="34"/>
      <c r="K35" s="34"/>
      <c r="L35" s="34"/>
      <c r="M35" s="34"/>
      <c r="N35" s="32"/>
    </row>
    <row r="36" ht="81.75" customHeight="1">
      <c r="A36" s="24"/>
      <c r="B36" t="s" s="40">
        <v>12</v>
      </c>
      <c r="C36" s="41"/>
      <c r="D36" s="41"/>
      <c r="E36" s="41"/>
      <c r="F36" s="41"/>
      <c r="G36" s="41"/>
      <c r="H36" s="41"/>
      <c r="I36" s="41"/>
      <c r="J36" s="41"/>
      <c r="K36" s="41"/>
      <c r="L36" s="41"/>
      <c r="M36" s="42"/>
      <c r="N36" s="43"/>
    </row>
    <row r="37" ht="15.75" customHeight="1">
      <c r="A37" s="21"/>
      <c r="B37" s="44"/>
      <c r="C37" s="44"/>
      <c r="D37" s="44"/>
      <c r="E37" s="44"/>
      <c r="F37" s="44"/>
      <c r="G37" s="44"/>
      <c r="H37" s="44"/>
      <c r="I37" s="44"/>
      <c r="J37" s="44"/>
      <c r="K37" s="44"/>
      <c r="L37" s="44"/>
      <c r="M37" s="44"/>
      <c r="N37" s="45"/>
    </row>
    <row r="38" ht="15" customHeight="1">
      <c r="A38" s="21"/>
      <c r="B38" s="46"/>
      <c r="C38" s="46"/>
      <c r="D38" s="46"/>
      <c r="E38" s="46"/>
      <c r="F38" s="46"/>
      <c r="G38" s="46"/>
      <c r="H38" s="46"/>
      <c r="I38" s="46"/>
      <c r="J38" s="46"/>
      <c r="K38" s="46"/>
      <c r="L38" s="46"/>
      <c r="M38" s="46"/>
      <c r="N38" s="47"/>
    </row>
    <row r="39" ht="15" customHeight="1">
      <c r="A39" s="21"/>
      <c r="B39" s="46"/>
      <c r="C39" s="46"/>
      <c r="D39" s="46"/>
      <c r="E39" s="46"/>
      <c r="F39" s="46"/>
      <c r="G39" s="46"/>
      <c r="H39" s="46"/>
      <c r="I39" s="46"/>
      <c r="J39" s="46"/>
      <c r="K39" s="46"/>
      <c r="L39" s="46"/>
      <c r="M39" s="46"/>
      <c r="N39" s="47"/>
    </row>
    <row r="40" ht="15" customHeight="1">
      <c r="A40" s="21"/>
      <c r="B40" s="46"/>
      <c r="C40" s="46"/>
      <c r="D40" s="46"/>
      <c r="E40" s="46"/>
      <c r="F40" s="46"/>
      <c r="G40" s="46"/>
      <c r="H40" s="46"/>
      <c r="I40" s="46"/>
      <c r="J40" s="46"/>
      <c r="K40" s="46"/>
      <c r="L40" s="46"/>
      <c r="M40" s="46"/>
      <c r="N40" s="47"/>
    </row>
    <row r="41" ht="15" customHeight="1">
      <c r="A41" s="21"/>
      <c r="B41" s="46"/>
      <c r="C41" s="46"/>
      <c r="D41" s="46"/>
      <c r="E41" s="46"/>
      <c r="F41" s="46"/>
      <c r="G41" s="46"/>
      <c r="H41" s="46"/>
      <c r="I41" s="46"/>
      <c r="J41" s="46"/>
      <c r="K41" s="46"/>
      <c r="L41" s="46"/>
      <c r="M41" s="46"/>
      <c r="N41" s="47"/>
    </row>
    <row r="42" ht="15" customHeight="1">
      <c r="A42" s="21"/>
      <c r="B42" s="46"/>
      <c r="C42" s="46"/>
      <c r="D42" s="46"/>
      <c r="E42" s="46"/>
      <c r="F42" s="46"/>
      <c r="G42" s="46"/>
      <c r="H42" s="46"/>
      <c r="I42" s="46"/>
      <c r="J42" s="46"/>
      <c r="K42" s="46"/>
      <c r="L42" s="46"/>
      <c r="M42" s="46"/>
      <c r="N42" s="47"/>
    </row>
    <row r="43" ht="15" customHeight="1">
      <c r="A43" s="21"/>
      <c r="B43" s="46"/>
      <c r="C43" s="46"/>
      <c r="D43" s="46"/>
      <c r="E43" s="46"/>
      <c r="F43" s="46"/>
      <c r="G43" s="46"/>
      <c r="H43" s="46"/>
      <c r="I43" s="46"/>
      <c r="J43" s="46"/>
      <c r="K43" s="46"/>
      <c r="L43" s="46"/>
      <c r="M43" s="46"/>
      <c r="N43" s="47"/>
    </row>
    <row r="44" ht="15" customHeight="1">
      <c r="A44" s="21"/>
      <c r="B44" s="46"/>
      <c r="C44" s="46"/>
      <c r="D44" s="46"/>
      <c r="E44" s="46"/>
      <c r="F44" s="46"/>
      <c r="G44" s="46"/>
      <c r="H44" s="46"/>
      <c r="I44" s="46"/>
      <c r="J44" s="46"/>
      <c r="K44" s="46"/>
      <c r="L44" s="46"/>
      <c r="M44" s="46"/>
      <c r="N44" s="47"/>
    </row>
    <row r="45" ht="15" customHeight="1">
      <c r="A45" s="21"/>
      <c r="B45" s="46"/>
      <c r="C45" s="46"/>
      <c r="D45" s="46"/>
      <c r="E45" s="46"/>
      <c r="F45" s="46"/>
      <c r="G45" s="46"/>
      <c r="H45" s="46"/>
      <c r="I45" s="46"/>
      <c r="J45" s="46"/>
      <c r="K45" s="46"/>
      <c r="L45" s="46"/>
      <c r="M45" s="46"/>
      <c r="N45" s="47"/>
    </row>
    <row r="46" ht="15" customHeight="1">
      <c r="A46" s="21"/>
      <c r="B46" s="46"/>
      <c r="C46" s="46"/>
      <c r="D46" s="46"/>
      <c r="E46" s="46"/>
      <c r="F46" s="46"/>
      <c r="G46" s="46"/>
      <c r="H46" s="46"/>
      <c r="I46" s="46"/>
      <c r="J46" s="46"/>
      <c r="K46" s="46"/>
      <c r="L46" s="46"/>
      <c r="M46" s="46"/>
      <c r="N46" s="47"/>
    </row>
    <row r="47" ht="15" customHeight="1">
      <c r="A47" s="21"/>
      <c r="B47" s="46"/>
      <c r="C47" s="46"/>
      <c r="D47" s="46"/>
      <c r="E47" s="46"/>
      <c r="F47" s="46"/>
      <c r="G47" s="46"/>
      <c r="H47" s="46"/>
      <c r="I47" s="46"/>
      <c r="J47" s="46"/>
      <c r="K47" s="46"/>
      <c r="L47" s="46"/>
      <c r="M47" s="46"/>
      <c r="N47" s="47"/>
    </row>
    <row r="48" ht="15" customHeight="1">
      <c r="A48" s="21"/>
      <c r="B48" s="46"/>
      <c r="C48" s="46"/>
      <c r="D48" s="46"/>
      <c r="E48" s="46"/>
      <c r="F48" s="46"/>
      <c r="G48" s="46"/>
      <c r="H48" s="46"/>
      <c r="I48" s="46"/>
      <c r="J48" s="46"/>
      <c r="K48" s="46"/>
      <c r="L48" s="46"/>
      <c r="M48" s="46"/>
      <c r="N48" s="47"/>
    </row>
    <row r="49" ht="15" customHeight="1">
      <c r="A49" s="21"/>
      <c r="B49" s="46"/>
      <c r="C49" s="46"/>
      <c r="D49" s="46"/>
      <c r="E49" s="46"/>
      <c r="F49" s="46"/>
      <c r="G49" s="46"/>
      <c r="H49" s="46"/>
      <c r="I49" s="46"/>
      <c r="J49" s="46"/>
      <c r="K49" s="46"/>
      <c r="L49" s="46"/>
      <c r="M49" s="46"/>
      <c r="N49" s="47"/>
    </row>
    <row r="50" ht="15" customHeight="1">
      <c r="A50" s="21"/>
      <c r="B50" s="46"/>
      <c r="C50" s="46"/>
      <c r="D50" s="46"/>
      <c r="E50" s="46"/>
      <c r="F50" s="46"/>
      <c r="G50" s="46"/>
      <c r="H50" s="46"/>
      <c r="I50" s="46"/>
      <c r="J50" s="46"/>
      <c r="K50" s="46"/>
      <c r="L50" s="46"/>
      <c r="M50" s="46"/>
      <c r="N50" s="47"/>
    </row>
    <row r="51" ht="15" customHeight="1">
      <c r="A51" s="21"/>
      <c r="B51" s="46"/>
      <c r="C51" s="46"/>
      <c r="D51" s="46"/>
      <c r="E51" s="46"/>
      <c r="F51" s="46"/>
      <c r="G51" s="46"/>
      <c r="H51" s="46"/>
      <c r="I51" s="46"/>
      <c r="J51" s="46"/>
      <c r="K51" s="46"/>
      <c r="L51" s="46"/>
      <c r="M51" s="46"/>
      <c r="N51" s="47"/>
    </row>
    <row r="52" ht="15" customHeight="1">
      <c r="A52" s="21"/>
      <c r="B52" s="46"/>
      <c r="C52" s="46"/>
      <c r="D52" s="46"/>
      <c r="E52" s="46"/>
      <c r="F52" s="46"/>
      <c r="G52" s="46"/>
      <c r="H52" s="46"/>
      <c r="I52" s="46"/>
      <c r="J52" s="46"/>
      <c r="K52" s="46"/>
      <c r="L52" s="46"/>
      <c r="M52" s="46"/>
      <c r="N52" s="47"/>
    </row>
    <row r="53" ht="15" customHeight="1">
      <c r="A53" s="21"/>
      <c r="B53" s="46"/>
      <c r="C53" s="46"/>
      <c r="D53" s="46"/>
      <c r="E53" s="46"/>
      <c r="F53" s="46"/>
      <c r="G53" s="46"/>
      <c r="H53" s="46"/>
      <c r="I53" s="46"/>
      <c r="J53" s="46"/>
      <c r="K53" s="46"/>
      <c r="L53" s="46"/>
      <c r="M53" s="46"/>
      <c r="N53" s="47"/>
    </row>
    <row r="54" ht="15" customHeight="1">
      <c r="A54" s="21"/>
      <c r="B54" s="46"/>
      <c r="C54" s="46"/>
      <c r="D54" s="46"/>
      <c r="E54" s="46"/>
      <c r="F54" s="46"/>
      <c r="G54" s="46"/>
      <c r="H54" s="46"/>
      <c r="I54" s="46"/>
      <c r="J54" s="46"/>
      <c r="K54" s="46"/>
      <c r="L54" s="46"/>
      <c r="M54" s="46"/>
      <c r="N54" s="47"/>
    </row>
    <row r="55" ht="15" customHeight="1">
      <c r="A55" s="21"/>
      <c r="B55" s="46"/>
      <c r="C55" s="46"/>
      <c r="D55" s="46"/>
      <c r="E55" s="46"/>
      <c r="F55" s="46"/>
      <c r="G55" s="46"/>
      <c r="H55" s="46"/>
      <c r="I55" s="46"/>
      <c r="J55" s="46"/>
      <c r="K55" s="46"/>
      <c r="L55" s="46"/>
      <c r="M55" s="46"/>
      <c r="N55" s="47"/>
    </row>
    <row r="56" ht="15" customHeight="1">
      <c r="A56" s="21"/>
      <c r="B56" s="46"/>
      <c r="C56" s="46"/>
      <c r="D56" s="46"/>
      <c r="E56" s="46"/>
      <c r="F56" s="46"/>
      <c r="G56" s="46"/>
      <c r="H56" s="46"/>
      <c r="I56" s="46"/>
      <c r="J56" s="46"/>
      <c r="K56" s="46"/>
      <c r="L56" s="46"/>
      <c r="M56" s="46"/>
      <c r="N56" s="47"/>
    </row>
    <row r="57" ht="15" customHeight="1">
      <c r="A57" s="21"/>
      <c r="B57" s="46"/>
      <c r="C57" s="46"/>
      <c r="D57" s="46"/>
      <c r="E57" s="46"/>
      <c r="F57" s="46"/>
      <c r="G57" s="46"/>
      <c r="H57" s="46"/>
      <c r="I57" s="46"/>
      <c r="J57" s="46"/>
      <c r="K57" s="46"/>
      <c r="L57" s="46"/>
      <c r="M57" s="46"/>
      <c r="N57" s="47"/>
    </row>
    <row r="58" ht="15" customHeight="1">
      <c r="A58" s="21"/>
      <c r="B58" s="46"/>
      <c r="C58" s="46"/>
      <c r="D58" s="46"/>
      <c r="E58" s="46"/>
      <c r="F58" s="46"/>
      <c r="G58" s="46"/>
      <c r="H58" s="46"/>
      <c r="I58" s="46"/>
      <c r="J58" s="46"/>
      <c r="K58" s="46"/>
      <c r="L58" s="46"/>
      <c r="M58" s="46"/>
      <c r="N58" s="47"/>
    </row>
    <row r="59" ht="15" customHeight="1">
      <c r="A59" s="21"/>
      <c r="B59" s="46"/>
      <c r="C59" s="46"/>
      <c r="D59" s="46"/>
      <c r="E59" s="46"/>
      <c r="F59" s="46"/>
      <c r="G59" s="46"/>
      <c r="H59" s="46"/>
      <c r="I59" s="46"/>
      <c r="J59" s="46"/>
      <c r="K59" s="46"/>
      <c r="L59" s="46"/>
      <c r="M59" s="46"/>
      <c r="N59" s="47"/>
    </row>
    <row r="60" ht="15" customHeight="1">
      <c r="A60" s="21"/>
      <c r="B60" s="46"/>
      <c r="C60" s="46"/>
      <c r="D60" s="46"/>
      <c r="E60" s="46"/>
      <c r="F60" s="46"/>
      <c r="G60" s="46"/>
      <c r="H60" s="46"/>
      <c r="I60" s="46"/>
      <c r="J60" s="46"/>
      <c r="K60" s="46"/>
      <c r="L60" s="46"/>
      <c r="M60" s="46"/>
      <c r="N60" s="47"/>
    </row>
    <row r="61" ht="15" customHeight="1">
      <c r="A61" s="21"/>
      <c r="B61" s="46"/>
      <c r="C61" s="46"/>
      <c r="D61" s="46"/>
      <c r="E61" s="46"/>
      <c r="F61" s="46"/>
      <c r="G61" s="46"/>
      <c r="H61" s="46"/>
      <c r="I61" s="46"/>
      <c r="J61" s="46"/>
      <c r="K61" s="46"/>
      <c r="L61" s="46"/>
      <c r="M61" s="46"/>
      <c r="N61" s="47"/>
    </row>
    <row r="62" ht="15" customHeight="1">
      <c r="A62" s="21"/>
      <c r="B62" s="46"/>
      <c r="C62" s="46"/>
      <c r="D62" s="46"/>
      <c r="E62" s="46"/>
      <c r="F62" s="46"/>
      <c r="G62" s="46"/>
      <c r="H62" s="46"/>
      <c r="I62" s="46"/>
      <c r="J62" s="46"/>
      <c r="K62" s="46"/>
      <c r="L62" s="46"/>
      <c r="M62" s="46"/>
      <c r="N62" s="47"/>
    </row>
    <row r="63" ht="15" customHeight="1">
      <c r="A63" s="21"/>
      <c r="B63" s="46"/>
      <c r="C63" s="46"/>
      <c r="D63" s="46"/>
      <c r="E63" s="46"/>
      <c r="F63" s="46"/>
      <c r="G63" s="46"/>
      <c r="H63" s="46"/>
      <c r="I63" s="46"/>
      <c r="J63" s="46"/>
      <c r="K63" s="46"/>
      <c r="L63" s="46"/>
      <c r="M63" s="46"/>
      <c r="N63" s="47"/>
    </row>
    <row r="64" ht="15" customHeight="1">
      <c r="A64" s="21"/>
      <c r="B64" s="46"/>
      <c r="C64" s="46"/>
      <c r="D64" s="46"/>
      <c r="E64" s="46"/>
      <c r="F64" s="46"/>
      <c r="G64" s="46"/>
      <c r="H64" s="46"/>
      <c r="I64" s="46"/>
      <c r="J64" s="46"/>
      <c r="K64" s="46"/>
      <c r="L64" s="46"/>
      <c r="M64" s="46"/>
      <c r="N64" s="47"/>
    </row>
    <row r="65" ht="15" customHeight="1">
      <c r="A65" s="21"/>
      <c r="B65" s="46"/>
      <c r="C65" s="46"/>
      <c r="D65" s="46"/>
      <c r="E65" s="46"/>
      <c r="F65" s="46"/>
      <c r="G65" s="46"/>
      <c r="H65" s="46"/>
      <c r="I65" s="46"/>
      <c r="J65" s="46"/>
      <c r="K65" s="46"/>
      <c r="L65" s="46"/>
      <c r="M65" s="46"/>
      <c r="N65" s="47"/>
    </row>
    <row r="66" ht="15" customHeight="1">
      <c r="A66" s="21"/>
      <c r="B66" s="46"/>
      <c r="C66" s="46"/>
      <c r="D66" s="46"/>
      <c r="E66" s="46"/>
      <c r="F66" s="46"/>
      <c r="G66" s="46"/>
      <c r="H66" s="46"/>
      <c r="I66" s="46"/>
      <c r="J66" s="46"/>
      <c r="K66" s="46"/>
      <c r="L66" s="46"/>
      <c r="M66" s="46"/>
      <c r="N66" s="47"/>
    </row>
    <row r="67" ht="15" customHeight="1">
      <c r="A67" s="21"/>
      <c r="B67" s="46"/>
      <c r="C67" s="46"/>
      <c r="D67" s="46"/>
      <c r="E67" s="46"/>
      <c r="F67" s="46"/>
      <c r="G67" s="46"/>
      <c r="H67" s="46"/>
      <c r="I67" s="46"/>
      <c r="J67" s="46"/>
      <c r="K67" s="46"/>
      <c r="L67" s="46"/>
      <c r="M67" s="46"/>
      <c r="N67" s="47"/>
    </row>
    <row r="68" ht="15" customHeight="1">
      <c r="A68" s="21"/>
      <c r="B68" s="46"/>
      <c r="C68" s="46"/>
      <c r="D68" s="46"/>
      <c r="E68" s="46"/>
      <c r="F68" s="46"/>
      <c r="G68" s="46"/>
      <c r="H68" s="46"/>
      <c r="I68" s="46"/>
      <c r="J68" s="46"/>
      <c r="K68" s="46"/>
      <c r="L68" s="46"/>
      <c r="M68" s="46"/>
      <c r="N68" s="47"/>
    </row>
    <row r="69" ht="15" customHeight="1">
      <c r="A69" s="21"/>
      <c r="B69" s="46"/>
      <c r="C69" s="46"/>
      <c r="D69" s="46"/>
      <c r="E69" s="46"/>
      <c r="F69" s="46"/>
      <c r="G69" s="46"/>
      <c r="H69" s="46"/>
      <c r="I69" s="46"/>
      <c r="J69" s="46"/>
      <c r="K69" s="46"/>
      <c r="L69" s="46"/>
      <c r="M69" s="46"/>
      <c r="N69" s="47"/>
    </row>
    <row r="70" ht="15" customHeight="1">
      <c r="A70" s="21"/>
      <c r="B70" s="46"/>
      <c r="C70" s="46"/>
      <c r="D70" s="46"/>
      <c r="E70" s="46"/>
      <c r="F70" s="46"/>
      <c r="G70" s="46"/>
      <c r="H70" s="46"/>
      <c r="I70" s="46"/>
      <c r="J70" s="46"/>
      <c r="K70" s="46"/>
      <c r="L70" s="46"/>
      <c r="M70" s="46"/>
      <c r="N70" s="47"/>
    </row>
    <row r="71" ht="15" customHeight="1">
      <c r="A71" s="21"/>
      <c r="B71" s="46"/>
      <c r="C71" s="46"/>
      <c r="D71" s="46"/>
      <c r="E71" s="46"/>
      <c r="F71" s="46"/>
      <c r="G71" s="46"/>
      <c r="H71" s="46"/>
      <c r="I71" s="46"/>
      <c r="J71" s="46"/>
      <c r="K71" s="46"/>
      <c r="L71" s="46"/>
      <c r="M71" s="46"/>
      <c r="N71" s="47"/>
    </row>
    <row r="72" ht="15" customHeight="1">
      <c r="A72" s="21"/>
      <c r="B72" s="46"/>
      <c r="C72" s="46"/>
      <c r="D72" s="46"/>
      <c r="E72" s="46"/>
      <c r="F72" s="46"/>
      <c r="G72" s="46"/>
      <c r="H72" s="46"/>
      <c r="I72" s="46"/>
      <c r="J72" s="46"/>
      <c r="K72" s="46"/>
      <c r="L72" s="46"/>
      <c r="M72" s="46"/>
      <c r="N72" s="47"/>
    </row>
    <row r="73" ht="15" customHeight="1">
      <c r="A73" s="21"/>
      <c r="B73" s="46"/>
      <c r="C73" s="46"/>
      <c r="D73" s="46"/>
      <c r="E73" s="46"/>
      <c r="F73" s="46"/>
      <c r="G73" s="46"/>
      <c r="H73" s="46"/>
      <c r="I73" s="46"/>
      <c r="J73" s="46"/>
      <c r="K73" s="46"/>
      <c r="L73" s="46"/>
      <c r="M73" s="46"/>
      <c r="N73" s="47"/>
    </row>
    <row r="74" ht="15" customHeight="1">
      <c r="A74" s="21"/>
      <c r="B74" s="46"/>
      <c r="C74" s="46"/>
      <c r="D74" s="46"/>
      <c r="E74" s="46"/>
      <c r="F74" s="46"/>
      <c r="G74" s="46"/>
      <c r="H74" s="46"/>
      <c r="I74" s="46"/>
      <c r="J74" s="46"/>
      <c r="K74" s="46"/>
      <c r="L74" s="46"/>
      <c r="M74" s="46"/>
      <c r="N74" s="47"/>
    </row>
    <row r="75" ht="15" customHeight="1">
      <c r="A75" s="21"/>
      <c r="B75" s="46"/>
      <c r="C75" s="46"/>
      <c r="D75" s="46"/>
      <c r="E75" s="46"/>
      <c r="F75" s="46"/>
      <c r="G75" s="46"/>
      <c r="H75" s="46"/>
      <c r="I75" s="46"/>
      <c r="J75" s="46"/>
      <c r="K75" s="46"/>
      <c r="L75" s="46"/>
      <c r="M75" s="46"/>
      <c r="N75" s="47"/>
    </row>
    <row r="76" ht="15" customHeight="1">
      <c r="A76" s="21"/>
      <c r="B76" s="46"/>
      <c r="C76" s="46"/>
      <c r="D76" s="46"/>
      <c r="E76" s="46"/>
      <c r="F76" s="46"/>
      <c r="G76" s="46"/>
      <c r="H76" s="46"/>
      <c r="I76" s="46"/>
      <c r="J76" s="46"/>
      <c r="K76" s="46"/>
      <c r="L76" s="46"/>
      <c r="M76" s="46"/>
      <c r="N76" s="47"/>
    </row>
    <row r="77" ht="15" customHeight="1">
      <c r="A77" s="21"/>
      <c r="B77" s="46"/>
      <c r="C77" s="46"/>
      <c r="D77" s="46"/>
      <c r="E77" s="46"/>
      <c r="F77" s="46"/>
      <c r="G77" s="46"/>
      <c r="H77" s="46"/>
      <c r="I77" s="46"/>
      <c r="J77" s="46"/>
      <c r="K77" s="46"/>
      <c r="L77" s="46"/>
      <c r="M77" s="46"/>
      <c r="N77" s="47"/>
    </row>
    <row r="78" ht="15" customHeight="1">
      <c r="A78" s="21"/>
      <c r="B78" s="46"/>
      <c r="C78" s="46"/>
      <c r="D78" s="46"/>
      <c r="E78" s="46"/>
      <c r="F78" s="46"/>
      <c r="G78" s="46"/>
      <c r="H78" s="46"/>
      <c r="I78" s="46"/>
      <c r="J78" s="46"/>
      <c r="K78" s="46"/>
      <c r="L78" s="46"/>
      <c r="M78" s="46"/>
      <c r="N78" s="47"/>
    </row>
    <row r="79" ht="15" customHeight="1">
      <c r="A79" s="21"/>
      <c r="B79" s="46"/>
      <c r="C79" s="46"/>
      <c r="D79" s="46"/>
      <c r="E79" s="46"/>
      <c r="F79" s="46"/>
      <c r="G79" s="46"/>
      <c r="H79" s="46"/>
      <c r="I79" s="46"/>
      <c r="J79" s="46"/>
      <c r="K79" s="46"/>
      <c r="L79" s="46"/>
      <c r="M79" s="46"/>
      <c r="N79" s="47"/>
    </row>
    <row r="80" ht="15" customHeight="1">
      <c r="A80" s="21"/>
      <c r="B80" s="46"/>
      <c r="C80" s="46"/>
      <c r="D80" s="46"/>
      <c r="E80" s="46"/>
      <c r="F80" s="46"/>
      <c r="G80" s="46"/>
      <c r="H80" s="46"/>
      <c r="I80" s="46"/>
      <c r="J80" s="46"/>
      <c r="K80" s="46"/>
      <c r="L80" s="46"/>
      <c r="M80" s="46"/>
      <c r="N80" s="47"/>
    </row>
    <row r="81" ht="15" customHeight="1">
      <c r="A81" s="21"/>
      <c r="B81" s="46"/>
      <c r="C81" s="46"/>
      <c r="D81" s="46"/>
      <c r="E81" s="46"/>
      <c r="F81" s="46"/>
      <c r="G81" s="46"/>
      <c r="H81" s="46"/>
      <c r="I81" s="46"/>
      <c r="J81" s="46"/>
      <c r="K81" s="46"/>
      <c r="L81" s="46"/>
      <c r="M81" s="46"/>
      <c r="N81" s="47"/>
    </row>
    <row r="82" ht="15" customHeight="1">
      <c r="A82" s="21"/>
      <c r="B82" s="46"/>
      <c r="C82" s="46"/>
      <c r="D82" s="46"/>
      <c r="E82" s="46"/>
      <c r="F82" s="46"/>
      <c r="G82" s="46"/>
      <c r="H82" s="46"/>
      <c r="I82" s="46"/>
      <c r="J82" s="46"/>
      <c r="K82" s="46"/>
      <c r="L82" s="46"/>
      <c r="M82" s="46"/>
      <c r="N82" s="47"/>
    </row>
    <row r="83" ht="15" customHeight="1">
      <c r="A83" s="21"/>
      <c r="B83" s="46"/>
      <c r="C83" s="46"/>
      <c r="D83" s="46"/>
      <c r="E83" s="46"/>
      <c r="F83" s="46"/>
      <c r="G83" s="46"/>
      <c r="H83" s="46"/>
      <c r="I83" s="46"/>
      <c r="J83" s="46"/>
      <c r="K83" s="46"/>
      <c r="L83" s="46"/>
      <c r="M83" s="46"/>
      <c r="N83" s="47"/>
    </row>
    <row r="84" ht="15" customHeight="1">
      <c r="A84" s="21"/>
      <c r="B84" s="46"/>
      <c r="C84" s="46"/>
      <c r="D84" s="46"/>
      <c r="E84" s="46"/>
      <c r="F84" s="46"/>
      <c r="G84" s="46"/>
      <c r="H84" s="46"/>
      <c r="I84" s="46"/>
      <c r="J84" s="46"/>
      <c r="K84" s="46"/>
      <c r="L84" s="46"/>
      <c r="M84" s="46"/>
      <c r="N84" s="47"/>
    </row>
    <row r="85" ht="15" customHeight="1">
      <c r="A85" s="21"/>
      <c r="B85" s="46"/>
      <c r="C85" s="46"/>
      <c r="D85" s="46"/>
      <c r="E85" s="46"/>
      <c r="F85" s="46"/>
      <c r="G85" s="46"/>
      <c r="H85" s="46"/>
      <c r="I85" s="46"/>
      <c r="J85" s="46"/>
      <c r="K85" s="46"/>
      <c r="L85" s="46"/>
      <c r="M85" s="46"/>
      <c r="N85" s="47"/>
    </row>
    <row r="86" ht="15" customHeight="1">
      <c r="A86" s="21"/>
      <c r="B86" s="46"/>
      <c r="C86" s="46"/>
      <c r="D86" s="46"/>
      <c r="E86" s="46"/>
      <c r="F86" s="46"/>
      <c r="G86" s="46"/>
      <c r="H86" s="46"/>
      <c r="I86" s="46"/>
      <c r="J86" s="46"/>
      <c r="K86" s="46"/>
      <c r="L86" s="46"/>
      <c r="M86" s="46"/>
      <c r="N86" s="47"/>
    </row>
    <row r="87" ht="15" customHeight="1">
      <c r="A87" s="21"/>
      <c r="B87" s="46"/>
      <c r="C87" s="46"/>
      <c r="D87" s="46"/>
      <c r="E87" s="46"/>
      <c r="F87" s="46"/>
      <c r="G87" s="46"/>
      <c r="H87" s="46"/>
      <c r="I87" s="46"/>
      <c r="J87" s="46"/>
      <c r="K87" s="46"/>
      <c r="L87" s="46"/>
      <c r="M87" s="46"/>
      <c r="N87" s="47"/>
    </row>
    <row r="88" ht="15" customHeight="1">
      <c r="A88" s="21"/>
      <c r="B88" s="46"/>
      <c r="C88" s="46"/>
      <c r="D88" s="46"/>
      <c r="E88" s="46"/>
      <c r="F88" s="46"/>
      <c r="G88" s="46"/>
      <c r="H88" s="46"/>
      <c r="I88" s="46"/>
      <c r="J88" s="46"/>
      <c r="K88" s="46"/>
      <c r="L88" s="46"/>
      <c r="M88" s="46"/>
      <c r="N88" s="47"/>
    </row>
    <row r="89" ht="15" customHeight="1">
      <c r="A89" s="21"/>
      <c r="B89" s="46"/>
      <c r="C89" s="46"/>
      <c r="D89" s="46"/>
      <c r="E89" s="46"/>
      <c r="F89" s="46"/>
      <c r="G89" s="46"/>
      <c r="H89" s="46"/>
      <c r="I89" s="46"/>
      <c r="J89" s="46"/>
      <c r="K89" s="46"/>
      <c r="L89" s="46"/>
      <c r="M89" s="46"/>
      <c r="N89" s="47"/>
    </row>
    <row r="90" ht="15" customHeight="1">
      <c r="A90" s="21"/>
      <c r="B90" s="46"/>
      <c r="C90" s="46"/>
      <c r="D90" s="46"/>
      <c r="E90" s="46"/>
      <c r="F90" s="46"/>
      <c r="G90" s="46"/>
      <c r="H90" s="46"/>
      <c r="I90" s="46"/>
      <c r="J90" s="46"/>
      <c r="K90" s="46"/>
      <c r="L90" s="46"/>
      <c r="M90" s="46"/>
      <c r="N90" s="47"/>
    </row>
    <row r="91" ht="15" customHeight="1">
      <c r="A91" s="21"/>
      <c r="B91" s="46"/>
      <c r="C91" s="46"/>
      <c r="D91" s="46"/>
      <c r="E91" s="46"/>
      <c r="F91" s="46"/>
      <c r="G91" s="46"/>
      <c r="H91" s="46"/>
      <c r="I91" s="46"/>
      <c r="J91" s="46"/>
      <c r="K91" s="46"/>
      <c r="L91" s="46"/>
      <c r="M91" s="46"/>
      <c r="N91" s="47"/>
    </row>
    <row r="92" ht="15" customHeight="1">
      <c r="A92" s="21"/>
      <c r="B92" s="46"/>
      <c r="C92" s="46"/>
      <c r="D92" s="46"/>
      <c r="E92" s="46"/>
      <c r="F92" s="46"/>
      <c r="G92" s="46"/>
      <c r="H92" s="46"/>
      <c r="I92" s="46"/>
      <c r="J92" s="46"/>
      <c r="K92" s="46"/>
      <c r="L92" s="46"/>
      <c r="M92" s="46"/>
      <c r="N92" s="47"/>
    </row>
    <row r="93" ht="15" customHeight="1">
      <c r="A93" s="21"/>
      <c r="B93" s="46"/>
      <c r="C93" s="46"/>
      <c r="D93" s="46"/>
      <c r="E93" s="46"/>
      <c r="F93" s="46"/>
      <c r="G93" s="46"/>
      <c r="H93" s="46"/>
      <c r="I93" s="46"/>
      <c r="J93" s="46"/>
      <c r="K93" s="46"/>
      <c r="L93" s="46"/>
      <c r="M93" s="46"/>
      <c r="N93" s="47"/>
    </row>
    <row r="94" ht="15" customHeight="1">
      <c r="A94" s="21"/>
      <c r="B94" s="46"/>
      <c r="C94" s="46"/>
      <c r="D94" s="46"/>
      <c r="E94" s="46"/>
      <c r="F94" s="46"/>
      <c r="G94" s="46"/>
      <c r="H94" s="46"/>
      <c r="I94" s="46"/>
      <c r="J94" s="46"/>
      <c r="K94" s="46"/>
      <c r="L94" s="46"/>
      <c r="M94" s="46"/>
      <c r="N94" s="47"/>
    </row>
    <row r="95" ht="15" customHeight="1">
      <c r="A95" s="21"/>
      <c r="B95" s="46"/>
      <c r="C95" s="46"/>
      <c r="D95" s="46"/>
      <c r="E95" s="46"/>
      <c r="F95" s="46"/>
      <c r="G95" s="46"/>
      <c r="H95" s="46"/>
      <c r="I95" s="46"/>
      <c r="J95" s="46"/>
      <c r="K95" s="46"/>
      <c r="L95" s="46"/>
      <c r="M95" s="46"/>
      <c r="N95" s="47"/>
    </row>
    <row r="96" ht="15" customHeight="1">
      <c r="A96" s="21"/>
      <c r="B96" s="46"/>
      <c r="C96" s="46"/>
      <c r="D96" s="46"/>
      <c r="E96" s="46"/>
      <c r="F96" s="46"/>
      <c r="G96" s="46"/>
      <c r="H96" s="46"/>
      <c r="I96" s="46"/>
      <c r="J96" s="46"/>
      <c r="K96" s="46"/>
      <c r="L96" s="46"/>
      <c r="M96" s="46"/>
      <c r="N96" s="47"/>
    </row>
    <row r="97" ht="15" customHeight="1">
      <c r="A97" s="21"/>
      <c r="B97" s="46"/>
      <c r="C97" s="46"/>
      <c r="D97" s="46"/>
      <c r="E97" s="46"/>
      <c r="F97" s="46"/>
      <c r="G97" s="46"/>
      <c r="H97" s="46"/>
      <c r="I97" s="46"/>
      <c r="J97" s="46"/>
      <c r="K97" s="46"/>
      <c r="L97" s="46"/>
      <c r="M97" s="46"/>
      <c r="N97" s="47"/>
    </row>
    <row r="98" ht="15" customHeight="1">
      <c r="A98" s="21"/>
      <c r="B98" s="46"/>
      <c r="C98" s="46"/>
      <c r="D98" s="46"/>
      <c r="E98" s="46"/>
      <c r="F98" s="46"/>
      <c r="G98" s="46"/>
      <c r="H98" s="46"/>
      <c r="I98" s="46"/>
      <c r="J98" s="46"/>
      <c r="K98" s="46"/>
      <c r="L98" s="46"/>
      <c r="M98" s="46"/>
      <c r="N98" s="47"/>
    </row>
    <row r="99" ht="15" customHeight="1">
      <c r="A99" s="21"/>
      <c r="B99" s="46"/>
      <c r="C99" s="46"/>
      <c r="D99" s="46"/>
      <c r="E99" s="46"/>
      <c r="F99" s="46"/>
      <c r="G99" s="46"/>
      <c r="H99" s="46"/>
      <c r="I99" s="46"/>
      <c r="J99" s="46"/>
      <c r="K99" s="46"/>
      <c r="L99" s="46"/>
      <c r="M99" s="46"/>
      <c r="N99" s="47"/>
    </row>
    <row r="100" ht="15" customHeight="1">
      <c r="A100" s="21"/>
      <c r="B100" s="46"/>
      <c r="C100" s="46"/>
      <c r="D100" s="46"/>
      <c r="E100" s="46"/>
      <c r="F100" s="46"/>
      <c r="G100" s="46"/>
      <c r="H100" s="46"/>
      <c r="I100" s="46"/>
      <c r="J100" s="46"/>
      <c r="K100" s="46"/>
      <c r="L100" s="46"/>
      <c r="M100" s="46"/>
      <c r="N100" s="47"/>
    </row>
    <row r="101" ht="15" customHeight="1">
      <c r="A101" s="21"/>
      <c r="B101" s="46"/>
      <c r="C101" s="46"/>
      <c r="D101" s="46"/>
      <c r="E101" s="46"/>
      <c r="F101" s="46"/>
      <c r="G101" s="46"/>
      <c r="H101" s="46"/>
      <c r="I101" s="46"/>
      <c r="J101" s="46"/>
      <c r="K101" s="46"/>
      <c r="L101" s="46"/>
      <c r="M101" s="46"/>
      <c r="N101" s="47"/>
    </row>
    <row r="102" ht="15" customHeight="1">
      <c r="A102" s="21"/>
      <c r="B102" s="46"/>
      <c r="C102" s="46"/>
      <c r="D102" s="46"/>
      <c r="E102" s="46"/>
      <c r="F102" s="46"/>
      <c r="G102" s="46"/>
      <c r="H102" s="46"/>
      <c r="I102" s="46"/>
      <c r="J102" s="46"/>
      <c r="K102" s="46"/>
      <c r="L102" s="46"/>
      <c r="M102" s="46"/>
      <c r="N102" s="47"/>
    </row>
    <row r="103" ht="15" customHeight="1">
      <c r="A103" s="21"/>
      <c r="B103" s="46"/>
      <c r="C103" s="46"/>
      <c r="D103" s="46"/>
      <c r="E103" s="46"/>
      <c r="F103" s="46"/>
      <c r="G103" s="46"/>
      <c r="H103" s="46"/>
      <c r="I103" s="46"/>
      <c r="J103" s="46"/>
      <c r="K103" s="46"/>
      <c r="L103" s="46"/>
      <c r="M103" s="46"/>
      <c r="N103" s="47"/>
    </row>
    <row r="104" ht="15" customHeight="1">
      <c r="A104" s="21"/>
      <c r="B104" s="46"/>
      <c r="C104" s="46"/>
      <c r="D104" s="46"/>
      <c r="E104" s="46"/>
      <c r="F104" s="46"/>
      <c r="G104" s="46"/>
      <c r="H104" s="46"/>
      <c r="I104" s="46"/>
      <c r="J104" s="46"/>
      <c r="K104" s="46"/>
      <c r="L104" s="46"/>
      <c r="M104" s="46"/>
      <c r="N104" s="47"/>
    </row>
    <row r="105" ht="15" customHeight="1">
      <c r="A105" s="21"/>
      <c r="B105" s="46"/>
      <c r="C105" s="46"/>
      <c r="D105" s="46"/>
      <c r="E105" s="46"/>
      <c r="F105" s="46"/>
      <c r="G105" s="46"/>
      <c r="H105" s="46"/>
      <c r="I105" s="46"/>
      <c r="J105" s="46"/>
      <c r="K105" s="46"/>
      <c r="L105" s="46"/>
      <c r="M105" s="46"/>
      <c r="N105" s="47"/>
    </row>
    <row r="106" ht="15" customHeight="1">
      <c r="A106" s="21"/>
      <c r="B106" s="46"/>
      <c r="C106" s="46"/>
      <c r="D106" s="46"/>
      <c r="E106" s="46"/>
      <c r="F106" s="46"/>
      <c r="G106" s="46"/>
      <c r="H106" s="46"/>
      <c r="I106" s="46"/>
      <c r="J106" s="46"/>
      <c r="K106" s="46"/>
      <c r="L106" s="46"/>
      <c r="M106" s="46"/>
      <c r="N106" s="47"/>
    </row>
    <row r="107" ht="15" customHeight="1">
      <c r="A107" s="21"/>
      <c r="B107" s="46"/>
      <c r="C107" s="46"/>
      <c r="D107" s="46"/>
      <c r="E107" s="46"/>
      <c r="F107" s="46"/>
      <c r="G107" s="46"/>
      <c r="H107" s="46"/>
      <c r="I107" s="46"/>
      <c r="J107" s="46"/>
      <c r="K107" s="46"/>
      <c r="L107" s="46"/>
      <c r="M107" s="46"/>
      <c r="N107" s="47"/>
    </row>
    <row r="108" ht="15" customHeight="1">
      <c r="A108" s="21"/>
      <c r="B108" s="46"/>
      <c r="C108" s="46"/>
      <c r="D108" s="46"/>
      <c r="E108" s="46"/>
      <c r="F108" s="46"/>
      <c r="G108" s="46"/>
      <c r="H108" s="46"/>
      <c r="I108" s="46"/>
      <c r="J108" s="46"/>
      <c r="K108" s="46"/>
      <c r="L108" s="46"/>
      <c r="M108" s="46"/>
      <c r="N108" s="47"/>
    </row>
    <row r="109" ht="15" customHeight="1">
      <c r="A109" s="21"/>
      <c r="B109" s="46"/>
      <c r="C109" s="46"/>
      <c r="D109" s="46"/>
      <c r="E109" s="46"/>
      <c r="F109" s="46"/>
      <c r="G109" s="46"/>
      <c r="H109" s="46"/>
      <c r="I109" s="46"/>
      <c r="J109" s="46"/>
      <c r="K109" s="46"/>
      <c r="L109" s="46"/>
      <c r="M109" s="46"/>
      <c r="N109" s="47"/>
    </row>
    <row r="110" ht="15" customHeight="1">
      <c r="A110" s="21"/>
      <c r="B110" s="46"/>
      <c r="C110" s="46"/>
      <c r="D110" s="46"/>
      <c r="E110" s="46"/>
      <c r="F110" s="46"/>
      <c r="G110" s="46"/>
      <c r="H110" s="46"/>
      <c r="I110" s="46"/>
      <c r="J110" s="46"/>
      <c r="K110" s="46"/>
      <c r="L110" s="46"/>
      <c r="M110" s="46"/>
      <c r="N110" s="47"/>
    </row>
    <row r="111" ht="15" customHeight="1">
      <c r="A111" s="21"/>
      <c r="B111" s="46"/>
      <c r="C111" s="46"/>
      <c r="D111" s="46"/>
      <c r="E111" s="46"/>
      <c r="F111" s="46"/>
      <c r="G111" s="46"/>
      <c r="H111" s="46"/>
      <c r="I111" s="46"/>
      <c r="J111" s="46"/>
      <c r="K111" s="46"/>
      <c r="L111" s="46"/>
      <c r="M111" s="46"/>
      <c r="N111" s="47"/>
    </row>
    <row r="112" ht="15" customHeight="1">
      <c r="A112" s="21"/>
      <c r="B112" s="46"/>
      <c r="C112" s="46"/>
      <c r="D112" s="46"/>
      <c r="E112" s="46"/>
      <c r="F112" s="46"/>
      <c r="G112" s="46"/>
      <c r="H112" s="46"/>
      <c r="I112" s="46"/>
      <c r="J112" s="46"/>
      <c r="K112" s="46"/>
      <c r="L112" s="46"/>
      <c r="M112" s="46"/>
      <c r="N112" s="47"/>
    </row>
    <row r="113" ht="15" customHeight="1">
      <c r="A113" s="21"/>
      <c r="B113" s="46"/>
      <c r="C113" s="46"/>
      <c r="D113" s="46"/>
      <c r="E113" s="46"/>
      <c r="F113" s="46"/>
      <c r="G113" s="46"/>
      <c r="H113" s="46"/>
      <c r="I113" s="46"/>
      <c r="J113" s="46"/>
      <c r="K113" s="46"/>
      <c r="L113" s="46"/>
      <c r="M113" s="46"/>
      <c r="N113" s="47"/>
    </row>
    <row r="114" ht="15" customHeight="1">
      <c r="A114" s="21"/>
      <c r="B114" s="46"/>
      <c r="C114" s="46"/>
      <c r="D114" s="46"/>
      <c r="E114" s="46"/>
      <c r="F114" s="46"/>
      <c r="G114" s="46"/>
      <c r="H114" s="46"/>
      <c r="I114" s="46"/>
      <c r="J114" s="46"/>
      <c r="K114" s="46"/>
      <c r="L114" s="46"/>
      <c r="M114" s="46"/>
      <c r="N114" s="47"/>
    </row>
    <row r="115" ht="15" customHeight="1">
      <c r="A115" s="21"/>
      <c r="B115" s="46"/>
      <c r="C115" s="46"/>
      <c r="D115" s="46"/>
      <c r="E115" s="46"/>
      <c r="F115" s="46"/>
      <c r="G115" s="46"/>
      <c r="H115" s="46"/>
      <c r="I115" s="46"/>
      <c r="J115" s="46"/>
      <c r="K115" s="46"/>
      <c r="L115" s="46"/>
      <c r="M115" s="46"/>
      <c r="N115" s="47"/>
    </row>
    <row r="116" ht="15" customHeight="1">
      <c r="A116" s="21"/>
      <c r="B116" s="46"/>
      <c r="C116" s="46"/>
      <c r="D116" s="46"/>
      <c r="E116" s="46"/>
      <c r="F116" s="46"/>
      <c r="G116" s="46"/>
      <c r="H116" s="46"/>
      <c r="I116" s="46"/>
      <c r="J116" s="46"/>
      <c r="K116" s="46"/>
      <c r="L116" s="46"/>
      <c r="M116" s="46"/>
      <c r="N116" s="47"/>
    </row>
    <row r="117" ht="15" customHeight="1">
      <c r="A117" s="21"/>
      <c r="B117" s="46"/>
      <c r="C117" s="46"/>
      <c r="D117" s="46"/>
      <c r="E117" s="46"/>
      <c r="F117" s="46"/>
      <c r="G117" s="46"/>
      <c r="H117" s="46"/>
      <c r="I117" s="46"/>
      <c r="J117" s="46"/>
      <c r="K117" s="46"/>
      <c r="L117" s="46"/>
      <c r="M117" s="46"/>
      <c r="N117" s="47"/>
    </row>
    <row r="118" ht="15" customHeight="1">
      <c r="A118" s="21"/>
      <c r="B118" s="46"/>
      <c r="C118" s="46"/>
      <c r="D118" s="46"/>
      <c r="E118" s="46"/>
      <c r="F118" s="46"/>
      <c r="G118" s="46"/>
      <c r="H118" s="46"/>
      <c r="I118" s="46"/>
      <c r="J118" s="46"/>
      <c r="K118" s="46"/>
      <c r="L118" s="46"/>
      <c r="M118" s="46"/>
      <c r="N118" s="47"/>
    </row>
    <row r="119" ht="15" customHeight="1">
      <c r="A119" s="21"/>
      <c r="B119" s="46"/>
      <c r="C119" s="46"/>
      <c r="D119" s="46"/>
      <c r="E119" s="46"/>
      <c r="F119" s="46"/>
      <c r="G119" s="46"/>
      <c r="H119" s="46"/>
      <c r="I119" s="46"/>
      <c r="J119" s="46"/>
      <c r="K119" s="46"/>
      <c r="L119" s="46"/>
      <c r="M119" s="46"/>
      <c r="N119" s="47"/>
    </row>
    <row r="120" ht="15" customHeight="1">
      <c r="A120" s="21"/>
      <c r="B120" s="46"/>
      <c r="C120" s="46"/>
      <c r="D120" s="46"/>
      <c r="E120" s="46"/>
      <c r="F120" s="46"/>
      <c r="G120" s="46"/>
      <c r="H120" s="46"/>
      <c r="I120" s="46"/>
      <c r="J120" s="46"/>
      <c r="K120" s="46"/>
      <c r="L120" s="46"/>
      <c r="M120" s="46"/>
      <c r="N120" s="47"/>
    </row>
    <row r="121" ht="15" customHeight="1">
      <c r="A121" s="48"/>
      <c r="B121" s="49"/>
      <c r="C121" s="49"/>
      <c r="D121" s="49"/>
      <c r="E121" s="49"/>
      <c r="F121" s="49"/>
      <c r="G121" s="49"/>
      <c r="H121" s="49"/>
      <c r="I121" s="49"/>
      <c r="J121" s="49"/>
      <c r="K121" s="49"/>
      <c r="L121" s="49"/>
      <c r="M121" s="49"/>
      <c r="N121" s="50"/>
    </row>
  </sheetData>
  <mergeCells count="6">
    <mergeCell ref="B36:M36"/>
    <mergeCell ref="B3:N5"/>
    <mergeCell ref="B7:M7"/>
    <mergeCell ref="B8:M8"/>
    <mergeCell ref="B34:M34"/>
    <mergeCell ref="B35:M35"/>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4.xml><?xml version="1.0" encoding="utf-8"?>
<worksheet xmlns:r="http://schemas.openxmlformats.org/officeDocument/2006/relationships" xmlns="http://schemas.openxmlformats.org/spreadsheetml/2006/main">
  <dimension ref="A1:AK97"/>
  <sheetViews>
    <sheetView workbookViewId="0" showGridLines="0" defaultGridColor="1"/>
  </sheetViews>
  <sheetFormatPr defaultColWidth="9.16667" defaultRowHeight="15" customHeight="1" outlineLevelRow="0" outlineLevelCol="0"/>
  <cols>
    <col min="1" max="13" width="9.17188" style="51" customWidth="1"/>
    <col min="14" max="14" width="1.67188" style="51" customWidth="1"/>
    <col min="15" max="26" width="9.17188" style="51" customWidth="1"/>
    <col min="27" max="27" width="2.85156" style="51" customWidth="1"/>
    <col min="28" max="29" width="9.17188" style="51" customWidth="1"/>
    <col min="30" max="30" width="8.5" style="51" customWidth="1"/>
    <col min="31" max="31" width="24.8516" style="51" customWidth="1"/>
    <col min="32" max="33" width="9.17188" style="51" customWidth="1"/>
    <col min="34" max="34" width="6.17188" style="51" customWidth="1"/>
    <col min="35" max="35" hidden="1" width="9.16667" style="51" customWidth="1"/>
    <col min="36" max="37" width="9.17188" style="51" customWidth="1"/>
    <col min="38" max="16384" width="9.17188" style="51" customWidth="1"/>
  </cols>
  <sheetData>
    <row r="1" ht="15" customHeight="1">
      <c r="A1" s="18"/>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20"/>
    </row>
    <row r="2" ht="15" customHeight="1">
      <c r="A2" s="21"/>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47"/>
    </row>
    <row r="3" ht="15.75" customHeight="1">
      <c r="A3" s="53"/>
      <c r="B3" t="s" s="54">
        <v>14</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2"/>
      <c r="AG3" s="52"/>
      <c r="AH3" s="52"/>
      <c r="AI3" s="56"/>
      <c r="AJ3" s="52"/>
      <c r="AK3" s="47"/>
    </row>
    <row r="4" ht="15" customHeight="1">
      <c r="A4" s="53"/>
      <c r="B4" s="57"/>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2"/>
      <c r="AG4" s="52"/>
      <c r="AH4" s="52"/>
      <c r="AI4" s="56"/>
      <c r="AJ4" s="52"/>
      <c r="AK4" s="47"/>
    </row>
    <row r="5" ht="8.25" customHeight="1">
      <c r="A5" s="24"/>
      <c r="B5" s="31"/>
      <c r="C5" s="11"/>
      <c r="D5" s="11"/>
      <c r="E5" s="11"/>
      <c r="F5" s="11"/>
      <c r="G5" s="11"/>
      <c r="H5" s="11"/>
      <c r="I5" s="11"/>
      <c r="J5" s="11"/>
      <c r="K5" s="11"/>
      <c r="L5" s="11"/>
      <c r="M5" s="11"/>
      <c r="N5" s="32"/>
      <c r="O5" s="58"/>
      <c r="P5" s="52"/>
      <c r="Q5" s="52"/>
      <c r="R5" s="52"/>
      <c r="S5" s="52"/>
      <c r="T5" s="52"/>
      <c r="U5" s="52"/>
      <c r="V5" s="52"/>
      <c r="W5" s="52"/>
      <c r="X5" s="52"/>
      <c r="Y5" s="52"/>
      <c r="Z5" s="52"/>
      <c r="AA5" s="52"/>
      <c r="AB5" s="52"/>
      <c r="AC5" s="52"/>
      <c r="AD5" s="52"/>
      <c r="AE5" s="52"/>
      <c r="AF5" s="52"/>
      <c r="AG5" s="52"/>
      <c r="AH5" s="52"/>
      <c r="AI5" s="52"/>
      <c r="AJ5" s="52"/>
      <c r="AK5" s="47"/>
    </row>
    <row r="6" ht="26.25" customHeight="1">
      <c r="A6" s="24"/>
      <c r="B6" t="s" s="33">
        <v>15</v>
      </c>
      <c r="C6" s="34"/>
      <c r="D6" s="34"/>
      <c r="E6" s="34"/>
      <c r="F6" s="34"/>
      <c r="G6" s="34"/>
      <c r="H6" s="34"/>
      <c r="I6" s="34"/>
      <c r="J6" s="34"/>
      <c r="K6" s="34"/>
      <c r="L6" s="34"/>
      <c r="M6" s="34"/>
      <c r="N6" s="32"/>
      <c r="O6" s="58"/>
      <c r="P6" s="52"/>
      <c r="Q6" s="52"/>
      <c r="R6" s="52"/>
      <c r="S6" s="52"/>
      <c r="T6" s="52"/>
      <c r="U6" s="52"/>
      <c r="V6" s="52"/>
      <c r="W6" s="52"/>
      <c r="X6" s="52"/>
      <c r="Y6" s="52"/>
      <c r="Z6" s="52"/>
      <c r="AA6" s="52"/>
      <c r="AB6" s="52"/>
      <c r="AC6" s="52"/>
      <c r="AD6" s="52"/>
      <c r="AE6" s="52"/>
      <c r="AF6" s="52"/>
      <c r="AG6" s="52"/>
      <c r="AH6" s="52"/>
      <c r="AI6" s="52"/>
      <c r="AJ6" s="52"/>
      <c r="AK6" s="47"/>
    </row>
    <row r="7" ht="47.25" customHeight="1">
      <c r="A7" s="24"/>
      <c r="B7" t="s" s="33">
        <v>16</v>
      </c>
      <c r="C7" s="34"/>
      <c r="D7" s="34"/>
      <c r="E7" s="34"/>
      <c r="F7" s="34"/>
      <c r="G7" s="34"/>
      <c r="H7" s="34"/>
      <c r="I7" s="34"/>
      <c r="J7" s="34"/>
      <c r="K7" s="34"/>
      <c r="L7" s="34"/>
      <c r="M7" s="34"/>
      <c r="N7" s="32"/>
      <c r="O7" s="58"/>
      <c r="P7" s="52"/>
      <c r="Q7" s="52"/>
      <c r="R7" s="52"/>
      <c r="S7" s="52"/>
      <c r="T7" s="52"/>
      <c r="U7" s="52"/>
      <c r="V7" s="52"/>
      <c r="W7" s="52"/>
      <c r="X7" s="52"/>
      <c r="Y7" s="52"/>
      <c r="Z7" s="52"/>
      <c r="AA7" s="52"/>
      <c r="AB7" s="52"/>
      <c r="AC7" s="52"/>
      <c r="AD7" s="52"/>
      <c r="AE7" s="52"/>
      <c r="AF7" s="52"/>
      <c r="AG7" s="52"/>
      <c r="AH7" s="52"/>
      <c r="AI7" s="52"/>
      <c r="AJ7" s="52"/>
      <c r="AK7" s="47"/>
    </row>
    <row r="8" ht="35.45" customHeight="1">
      <c r="A8" s="24"/>
      <c r="B8" t="s" s="33">
        <v>17</v>
      </c>
      <c r="C8" s="34"/>
      <c r="D8" s="34"/>
      <c r="E8" s="34"/>
      <c r="F8" s="34"/>
      <c r="G8" s="34"/>
      <c r="H8" s="34"/>
      <c r="I8" s="34"/>
      <c r="J8" s="34"/>
      <c r="K8" s="34"/>
      <c r="L8" s="34"/>
      <c r="M8" s="34"/>
      <c r="N8" s="32"/>
      <c r="O8" s="58"/>
      <c r="P8" s="52"/>
      <c r="Q8" s="52"/>
      <c r="R8" s="52"/>
      <c r="S8" s="52"/>
      <c r="T8" s="52"/>
      <c r="U8" s="52"/>
      <c r="V8" s="52"/>
      <c r="W8" s="52"/>
      <c r="X8" s="52"/>
      <c r="Y8" s="52"/>
      <c r="Z8" s="52"/>
      <c r="AA8" s="52"/>
      <c r="AB8" s="52"/>
      <c r="AC8" s="52"/>
      <c r="AD8" s="52"/>
      <c r="AE8" s="52"/>
      <c r="AF8" s="52"/>
      <c r="AG8" s="52"/>
      <c r="AH8" s="52"/>
      <c r="AI8" s="52"/>
      <c r="AJ8" s="52"/>
      <c r="AK8" s="47"/>
    </row>
    <row r="9" ht="66.75" customHeight="1">
      <c r="A9" s="24"/>
      <c r="B9" t="s" s="59">
        <v>18</v>
      </c>
      <c r="C9" s="60"/>
      <c r="D9" s="60"/>
      <c r="E9" s="60"/>
      <c r="F9" s="60"/>
      <c r="G9" s="60"/>
      <c r="H9" s="60"/>
      <c r="I9" s="60"/>
      <c r="J9" s="60"/>
      <c r="K9" s="60"/>
      <c r="L9" s="60"/>
      <c r="M9" s="60"/>
      <c r="N9" s="32"/>
      <c r="O9" s="58"/>
      <c r="P9" s="52"/>
      <c r="Q9" s="52"/>
      <c r="R9" s="52"/>
      <c r="S9" s="52"/>
      <c r="T9" s="52"/>
      <c r="U9" s="52"/>
      <c r="V9" s="52"/>
      <c r="W9" s="52"/>
      <c r="X9" s="52"/>
      <c r="Y9" s="52"/>
      <c r="Z9" s="52"/>
      <c r="AA9" s="52"/>
      <c r="AB9" s="52"/>
      <c r="AC9" s="52"/>
      <c r="AD9" s="52"/>
      <c r="AE9" s="52"/>
      <c r="AF9" s="52"/>
      <c r="AG9" s="52"/>
      <c r="AH9" s="52"/>
      <c r="AI9" s="52"/>
      <c r="AJ9" s="52"/>
      <c r="AK9" s="47"/>
    </row>
    <row r="10" ht="75" customHeight="1">
      <c r="A10" s="24"/>
      <c r="B10" t="s" s="59">
        <v>19</v>
      </c>
      <c r="C10" s="60"/>
      <c r="D10" s="60"/>
      <c r="E10" s="60"/>
      <c r="F10" s="60"/>
      <c r="G10" s="60"/>
      <c r="H10" s="60"/>
      <c r="I10" s="60"/>
      <c r="J10" s="60"/>
      <c r="K10" s="60"/>
      <c r="L10" s="60"/>
      <c r="M10" s="60"/>
      <c r="N10" s="32"/>
      <c r="O10" s="58"/>
      <c r="P10" s="52"/>
      <c r="Q10" s="52"/>
      <c r="R10" s="52"/>
      <c r="S10" s="52"/>
      <c r="T10" s="52"/>
      <c r="U10" s="52"/>
      <c r="V10" s="52"/>
      <c r="W10" s="52"/>
      <c r="X10" s="52"/>
      <c r="Y10" s="52"/>
      <c r="Z10" s="52"/>
      <c r="AA10" s="52"/>
      <c r="AB10" s="52"/>
      <c r="AC10" s="52"/>
      <c r="AD10" s="52"/>
      <c r="AE10" s="52"/>
      <c r="AF10" s="52"/>
      <c r="AG10" s="52"/>
      <c r="AH10" s="52"/>
      <c r="AI10" s="52"/>
      <c r="AJ10" s="52"/>
      <c r="AK10" s="47"/>
    </row>
    <row r="11" ht="75.75" customHeight="1">
      <c r="A11" s="24"/>
      <c r="B11" t="s" s="59">
        <v>20</v>
      </c>
      <c r="C11" s="60"/>
      <c r="D11" s="60"/>
      <c r="E11" s="60"/>
      <c r="F11" s="60"/>
      <c r="G11" s="60"/>
      <c r="H11" s="60"/>
      <c r="I11" s="60"/>
      <c r="J11" s="60"/>
      <c r="K11" s="60"/>
      <c r="L11" s="60"/>
      <c r="M11" s="60"/>
      <c r="N11" s="32"/>
      <c r="O11" s="58"/>
      <c r="P11" s="52"/>
      <c r="Q11" s="52"/>
      <c r="R11" s="52"/>
      <c r="S11" s="52"/>
      <c r="T11" s="52"/>
      <c r="U11" s="52"/>
      <c r="V11" s="52"/>
      <c r="W11" s="52"/>
      <c r="X11" s="52"/>
      <c r="Y11" s="52"/>
      <c r="Z11" s="52"/>
      <c r="AA11" s="52"/>
      <c r="AB11" s="52"/>
      <c r="AC11" s="52"/>
      <c r="AD11" s="52"/>
      <c r="AE11" s="52"/>
      <c r="AF11" s="52"/>
      <c r="AG11" s="52"/>
      <c r="AH11" s="52"/>
      <c r="AI11" s="52"/>
      <c r="AJ11" s="52"/>
      <c r="AK11" s="47"/>
    </row>
    <row r="12" ht="51" customHeight="1">
      <c r="A12" s="24"/>
      <c r="B12" t="s" s="61">
        <v>21</v>
      </c>
      <c r="C12" s="62"/>
      <c r="D12" s="62"/>
      <c r="E12" s="62"/>
      <c r="F12" s="62"/>
      <c r="G12" s="62"/>
      <c r="H12" s="62"/>
      <c r="I12" s="62"/>
      <c r="J12" s="62"/>
      <c r="K12" s="62"/>
      <c r="L12" s="62"/>
      <c r="M12" s="62"/>
      <c r="N12" s="43"/>
      <c r="O12" s="58"/>
      <c r="P12" s="52"/>
      <c r="Q12" s="52"/>
      <c r="R12" s="52"/>
      <c r="S12" s="52"/>
      <c r="T12" s="52"/>
      <c r="U12" s="52"/>
      <c r="V12" s="52"/>
      <c r="W12" s="52"/>
      <c r="X12" s="52"/>
      <c r="Y12" s="52"/>
      <c r="Z12" s="52"/>
      <c r="AA12" s="52"/>
      <c r="AB12" s="52"/>
      <c r="AC12" s="52"/>
      <c r="AD12" s="52"/>
      <c r="AE12" s="52"/>
      <c r="AF12" s="52"/>
      <c r="AG12" s="52"/>
      <c r="AH12" s="52"/>
      <c r="AI12" s="52"/>
      <c r="AJ12" s="52"/>
      <c r="AK12" s="47"/>
    </row>
    <row r="13" ht="15.75" customHeight="1">
      <c r="A13" s="21"/>
      <c r="B13" s="44"/>
      <c r="C13" s="44"/>
      <c r="D13" s="44"/>
      <c r="E13" s="44"/>
      <c r="F13" s="44"/>
      <c r="G13" s="44"/>
      <c r="H13" s="44"/>
      <c r="I13" s="44"/>
      <c r="J13" s="44"/>
      <c r="K13" s="44"/>
      <c r="L13" s="44"/>
      <c r="M13" s="44"/>
      <c r="N13" s="63"/>
      <c r="O13" s="52"/>
      <c r="P13" s="52"/>
      <c r="Q13" s="52"/>
      <c r="R13" s="52"/>
      <c r="S13" s="52"/>
      <c r="T13" s="52"/>
      <c r="U13" s="52"/>
      <c r="V13" s="52"/>
      <c r="W13" s="52"/>
      <c r="X13" s="52"/>
      <c r="Y13" s="52"/>
      <c r="Z13" s="52"/>
      <c r="AA13" s="52"/>
      <c r="AB13" s="52"/>
      <c r="AC13" s="52"/>
      <c r="AD13" s="52"/>
      <c r="AE13" s="52"/>
      <c r="AF13" s="52"/>
      <c r="AG13" s="52"/>
      <c r="AH13" s="52"/>
      <c r="AI13" s="52"/>
      <c r="AJ13" s="52"/>
      <c r="AK13" s="47"/>
    </row>
    <row r="14" ht="15" customHeight="1">
      <c r="A14" s="21"/>
      <c r="B14" s="46"/>
      <c r="C14" s="46"/>
      <c r="D14" s="46"/>
      <c r="E14" s="46"/>
      <c r="F14" s="46"/>
      <c r="G14" s="46"/>
      <c r="H14" s="46"/>
      <c r="I14" s="46"/>
      <c r="J14" s="46"/>
      <c r="K14" s="46"/>
      <c r="L14" s="46"/>
      <c r="M14" s="46"/>
      <c r="N14" s="52"/>
      <c r="O14" s="52"/>
      <c r="P14" s="52"/>
      <c r="Q14" s="52"/>
      <c r="R14" s="52"/>
      <c r="S14" s="52"/>
      <c r="T14" s="52"/>
      <c r="U14" s="52"/>
      <c r="V14" s="52"/>
      <c r="W14" s="52"/>
      <c r="X14" s="52"/>
      <c r="Y14" s="52"/>
      <c r="Z14" s="52"/>
      <c r="AA14" s="52"/>
      <c r="AB14" s="52"/>
      <c r="AC14" s="52"/>
      <c r="AD14" s="52"/>
      <c r="AE14" s="52"/>
      <c r="AF14" s="52"/>
      <c r="AG14" s="52"/>
      <c r="AH14" s="52"/>
      <c r="AI14" s="52"/>
      <c r="AJ14" s="52"/>
      <c r="AK14" s="47"/>
    </row>
    <row r="15" ht="15" customHeight="1">
      <c r="A15" s="21"/>
      <c r="B15" s="46"/>
      <c r="C15" s="46"/>
      <c r="D15" s="46"/>
      <c r="E15" s="46"/>
      <c r="F15" s="46"/>
      <c r="G15" s="46"/>
      <c r="H15" s="46"/>
      <c r="I15" s="46"/>
      <c r="J15" s="46"/>
      <c r="K15" s="46"/>
      <c r="L15" s="46"/>
      <c r="M15" s="46"/>
      <c r="N15" s="52"/>
      <c r="O15" s="52"/>
      <c r="P15" s="52"/>
      <c r="Q15" s="52"/>
      <c r="R15" s="52"/>
      <c r="S15" s="52"/>
      <c r="T15" s="52"/>
      <c r="U15" s="52"/>
      <c r="V15" s="52"/>
      <c r="W15" s="52"/>
      <c r="X15" s="52"/>
      <c r="Y15" s="52"/>
      <c r="Z15" s="52"/>
      <c r="AA15" s="52"/>
      <c r="AB15" s="52"/>
      <c r="AC15" s="52"/>
      <c r="AD15" s="52"/>
      <c r="AE15" s="52"/>
      <c r="AF15" s="52"/>
      <c r="AG15" s="52"/>
      <c r="AH15" s="52"/>
      <c r="AI15" s="52"/>
      <c r="AJ15" s="52"/>
      <c r="AK15" s="47"/>
    </row>
    <row r="16" ht="15" customHeight="1">
      <c r="A16" s="21"/>
      <c r="B16" s="46"/>
      <c r="C16" s="46"/>
      <c r="D16" s="46"/>
      <c r="E16" s="46"/>
      <c r="F16" s="46"/>
      <c r="G16" s="46"/>
      <c r="H16" s="46"/>
      <c r="I16" s="46"/>
      <c r="J16" s="46"/>
      <c r="K16" s="46"/>
      <c r="L16" s="46"/>
      <c r="M16" s="46"/>
      <c r="N16" s="52"/>
      <c r="O16" s="52"/>
      <c r="P16" s="52"/>
      <c r="Q16" s="52"/>
      <c r="R16" s="52"/>
      <c r="S16" s="52"/>
      <c r="T16" s="52"/>
      <c r="U16" s="52"/>
      <c r="V16" s="52"/>
      <c r="W16" s="52"/>
      <c r="X16" s="52"/>
      <c r="Y16" s="52"/>
      <c r="Z16" s="52"/>
      <c r="AA16" s="52"/>
      <c r="AB16" s="52"/>
      <c r="AC16" s="52"/>
      <c r="AD16" s="52"/>
      <c r="AE16" s="52"/>
      <c r="AF16" s="52"/>
      <c r="AG16" s="52"/>
      <c r="AH16" s="52"/>
      <c r="AI16" s="52"/>
      <c r="AJ16" s="52"/>
      <c r="AK16" s="47"/>
    </row>
    <row r="17" ht="15" customHeight="1">
      <c r="A17" s="21"/>
      <c r="B17" s="46"/>
      <c r="C17" s="46"/>
      <c r="D17" s="46"/>
      <c r="E17" s="46"/>
      <c r="F17" s="46"/>
      <c r="G17" s="46"/>
      <c r="H17" s="46"/>
      <c r="I17" s="46"/>
      <c r="J17" s="46"/>
      <c r="K17" s="46"/>
      <c r="L17" s="46"/>
      <c r="M17" s="46"/>
      <c r="N17" s="52"/>
      <c r="O17" s="52"/>
      <c r="P17" s="52"/>
      <c r="Q17" s="52"/>
      <c r="R17" s="52"/>
      <c r="S17" s="52"/>
      <c r="T17" s="52"/>
      <c r="U17" s="52"/>
      <c r="V17" s="52"/>
      <c r="W17" s="52"/>
      <c r="X17" s="52"/>
      <c r="Y17" s="52"/>
      <c r="Z17" s="52"/>
      <c r="AA17" s="52"/>
      <c r="AB17" s="52"/>
      <c r="AC17" s="52"/>
      <c r="AD17" s="52"/>
      <c r="AE17" s="52"/>
      <c r="AF17" s="52"/>
      <c r="AG17" s="52"/>
      <c r="AH17" s="52"/>
      <c r="AI17" s="52"/>
      <c r="AJ17" s="52"/>
      <c r="AK17" s="47"/>
    </row>
    <row r="18" ht="15" customHeight="1">
      <c r="A18" s="21"/>
      <c r="B18" s="46"/>
      <c r="C18" s="46"/>
      <c r="D18" s="46"/>
      <c r="E18" s="46"/>
      <c r="F18" s="46"/>
      <c r="G18" s="46"/>
      <c r="H18" s="46"/>
      <c r="I18" s="46"/>
      <c r="J18" s="46"/>
      <c r="K18" s="46"/>
      <c r="L18" s="46"/>
      <c r="M18" s="46"/>
      <c r="N18" s="52"/>
      <c r="O18" s="52"/>
      <c r="P18" s="52"/>
      <c r="Q18" s="52"/>
      <c r="R18" s="52"/>
      <c r="S18" s="52"/>
      <c r="T18" s="52"/>
      <c r="U18" s="52"/>
      <c r="V18" s="52"/>
      <c r="W18" s="52"/>
      <c r="X18" s="52"/>
      <c r="Y18" s="52"/>
      <c r="Z18" s="52"/>
      <c r="AA18" s="52"/>
      <c r="AB18" s="52"/>
      <c r="AC18" s="52"/>
      <c r="AD18" s="52"/>
      <c r="AE18" s="52"/>
      <c r="AF18" s="52"/>
      <c r="AG18" s="52"/>
      <c r="AH18" s="52"/>
      <c r="AI18" s="52"/>
      <c r="AJ18" s="52"/>
      <c r="AK18" s="47"/>
    </row>
    <row r="19" ht="15" customHeight="1">
      <c r="A19" s="21"/>
      <c r="B19" s="46"/>
      <c r="C19" s="46"/>
      <c r="D19" s="46"/>
      <c r="E19" s="46"/>
      <c r="F19" s="46"/>
      <c r="G19" s="46"/>
      <c r="H19" s="46"/>
      <c r="I19" s="46"/>
      <c r="J19" s="46"/>
      <c r="K19" s="46"/>
      <c r="L19" s="46"/>
      <c r="M19" s="46"/>
      <c r="N19" s="52"/>
      <c r="O19" s="52"/>
      <c r="P19" s="52"/>
      <c r="Q19" s="52"/>
      <c r="R19" s="52"/>
      <c r="S19" s="52"/>
      <c r="T19" s="52"/>
      <c r="U19" s="52"/>
      <c r="V19" s="52"/>
      <c r="W19" s="52"/>
      <c r="X19" s="52"/>
      <c r="Y19" s="52"/>
      <c r="Z19" s="52"/>
      <c r="AA19" s="52"/>
      <c r="AB19" s="52"/>
      <c r="AC19" s="52"/>
      <c r="AD19" s="52"/>
      <c r="AE19" s="52"/>
      <c r="AF19" s="52"/>
      <c r="AG19" s="52"/>
      <c r="AH19" s="52"/>
      <c r="AI19" s="52"/>
      <c r="AJ19" s="52"/>
      <c r="AK19" s="47"/>
    </row>
    <row r="20" ht="15" customHeight="1">
      <c r="A20" s="21"/>
      <c r="B20" s="46"/>
      <c r="C20" s="46"/>
      <c r="D20" s="46"/>
      <c r="E20" s="46"/>
      <c r="F20" s="46"/>
      <c r="G20" s="46"/>
      <c r="H20" s="46"/>
      <c r="I20" s="46"/>
      <c r="J20" s="46"/>
      <c r="K20" s="46"/>
      <c r="L20" s="46"/>
      <c r="M20" s="46"/>
      <c r="N20" s="52"/>
      <c r="O20" s="52"/>
      <c r="P20" s="52"/>
      <c r="Q20" s="52"/>
      <c r="R20" s="52"/>
      <c r="S20" s="52"/>
      <c r="T20" s="52"/>
      <c r="U20" s="52"/>
      <c r="V20" s="52"/>
      <c r="W20" s="52"/>
      <c r="X20" s="52"/>
      <c r="Y20" s="52"/>
      <c r="Z20" s="52"/>
      <c r="AA20" s="52"/>
      <c r="AB20" s="52"/>
      <c r="AC20" s="52"/>
      <c r="AD20" s="52"/>
      <c r="AE20" s="52"/>
      <c r="AF20" s="52"/>
      <c r="AG20" s="52"/>
      <c r="AH20" s="52"/>
      <c r="AI20" s="52"/>
      <c r="AJ20" s="52"/>
      <c r="AK20" s="47"/>
    </row>
    <row r="21" ht="15" customHeight="1">
      <c r="A21" s="21"/>
      <c r="B21" s="46"/>
      <c r="C21" s="46"/>
      <c r="D21" s="46"/>
      <c r="E21" s="46"/>
      <c r="F21" s="46"/>
      <c r="G21" s="46"/>
      <c r="H21" s="46"/>
      <c r="I21" s="46"/>
      <c r="J21" s="46"/>
      <c r="K21" s="46"/>
      <c r="L21" s="46"/>
      <c r="M21" s="46"/>
      <c r="N21" s="52"/>
      <c r="O21" s="52"/>
      <c r="P21" s="52"/>
      <c r="Q21" s="52"/>
      <c r="R21" s="52"/>
      <c r="S21" s="52"/>
      <c r="T21" s="52"/>
      <c r="U21" s="52"/>
      <c r="V21" s="52"/>
      <c r="W21" s="52"/>
      <c r="X21" s="52"/>
      <c r="Y21" s="52"/>
      <c r="Z21" s="52"/>
      <c r="AA21" s="52"/>
      <c r="AB21" s="52"/>
      <c r="AC21" s="52"/>
      <c r="AD21" s="52"/>
      <c r="AE21" s="52"/>
      <c r="AF21" s="52"/>
      <c r="AG21" s="52"/>
      <c r="AH21" s="52"/>
      <c r="AI21" s="52"/>
      <c r="AJ21" s="52"/>
      <c r="AK21" s="47"/>
    </row>
    <row r="22" ht="15" customHeight="1">
      <c r="A22" s="21"/>
      <c r="B22" s="46"/>
      <c r="C22" s="46"/>
      <c r="D22" s="46"/>
      <c r="E22" s="46"/>
      <c r="F22" s="46"/>
      <c r="G22" s="46"/>
      <c r="H22" s="46"/>
      <c r="I22" s="46"/>
      <c r="J22" s="46"/>
      <c r="K22" s="46"/>
      <c r="L22" s="46"/>
      <c r="M22" s="46"/>
      <c r="N22" s="52"/>
      <c r="O22" s="52"/>
      <c r="P22" s="52"/>
      <c r="Q22" s="52"/>
      <c r="R22" s="52"/>
      <c r="S22" s="52"/>
      <c r="T22" s="52"/>
      <c r="U22" s="52"/>
      <c r="V22" s="52"/>
      <c r="W22" s="52"/>
      <c r="X22" s="52"/>
      <c r="Y22" s="52"/>
      <c r="Z22" s="52"/>
      <c r="AA22" s="52"/>
      <c r="AB22" s="52"/>
      <c r="AC22" s="52"/>
      <c r="AD22" s="52"/>
      <c r="AE22" s="52"/>
      <c r="AF22" s="52"/>
      <c r="AG22" s="52"/>
      <c r="AH22" s="52"/>
      <c r="AI22" s="52"/>
      <c r="AJ22" s="52"/>
      <c r="AK22" s="47"/>
    </row>
    <row r="23" ht="15" customHeight="1">
      <c r="A23" s="21"/>
      <c r="B23" s="46"/>
      <c r="C23" s="46"/>
      <c r="D23" s="46"/>
      <c r="E23" s="46"/>
      <c r="F23" s="46"/>
      <c r="G23" s="46"/>
      <c r="H23" s="46"/>
      <c r="I23" s="46"/>
      <c r="J23" s="46"/>
      <c r="K23" s="46"/>
      <c r="L23" s="46"/>
      <c r="M23" s="46"/>
      <c r="N23" s="52"/>
      <c r="O23" s="52"/>
      <c r="P23" s="52"/>
      <c r="Q23" s="52"/>
      <c r="R23" s="52"/>
      <c r="S23" s="52"/>
      <c r="T23" s="52"/>
      <c r="U23" s="52"/>
      <c r="V23" s="52"/>
      <c r="W23" s="52"/>
      <c r="X23" s="52"/>
      <c r="Y23" s="52"/>
      <c r="Z23" s="52"/>
      <c r="AA23" s="52"/>
      <c r="AB23" s="52"/>
      <c r="AC23" s="52"/>
      <c r="AD23" s="52"/>
      <c r="AE23" s="52"/>
      <c r="AF23" s="52"/>
      <c r="AG23" s="52"/>
      <c r="AH23" s="52"/>
      <c r="AI23" s="52"/>
      <c r="AJ23" s="52"/>
      <c r="AK23" s="47"/>
    </row>
    <row r="24" ht="15" customHeight="1">
      <c r="A24" s="21"/>
      <c r="B24" s="46"/>
      <c r="C24" s="46"/>
      <c r="D24" s="46"/>
      <c r="E24" s="46"/>
      <c r="F24" s="46"/>
      <c r="G24" s="46"/>
      <c r="H24" s="46"/>
      <c r="I24" s="46"/>
      <c r="J24" s="46"/>
      <c r="K24" s="46"/>
      <c r="L24" s="46"/>
      <c r="M24" s="46"/>
      <c r="N24" s="52"/>
      <c r="O24" s="52"/>
      <c r="P24" s="52"/>
      <c r="Q24" s="52"/>
      <c r="R24" s="52"/>
      <c r="S24" s="52"/>
      <c r="T24" s="52"/>
      <c r="U24" s="52"/>
      <c r="V24" s="52"/>
      <c r="W24" s="52"/>
      <c r="X24" s="52"/>
      <c r="Y24" s="52"/>
      <c r="Z24" s="52"/>
      <c r="AA24" s="52"/>
      <c r="AB24" s="52"/>
      <c r="AC24" s="52"/>
      <c r="AD24" s="52"/>
      <c r="AE24" s="52"/>
      <c r="AF24" s="52"/>
      <c r="AG24" s="52"/>
      <c r="AH24" s="52"/>
      <c r="AI24" s="52"/>
      <c r="AJ24" s="52"/>
      <c r="AK24" s="47"/>
    </row>
    <row r="25" ht="15" customHeight="1">
      <c r="A25" s="21"/>
      <c r="B25" s="46"/>
      <c r="C25" s="46"/>
      <c r="D25" s="46"/>
      <c r="E25" s="46"/>
      <c r="F25" s="46"/>
      <c r="G25" s="46"/>
      <c r="H25" s="46"/>
      <c r="I25" s="46"/>
      <c r="J25" s="46"/>
      <c r="K25" s="46"/>
      <c r="L25" s="46"/>
      <c r="M25" s="46"/>
      <c r="N25" s="52"/>
      <c r="O25" s="52"/>
      <c r="P25" s="52"/>
      <c r="Q25" s="52"/>
      <c r="R25" s="52"/>
      <c r="S25" s="52"/>
      <c r="T25" s="52"/>
      <c r="U25" s="52"/>
      <c r="V25" s="52"/>
      <c r="W25" s="52"/>
      <c r="X25" s="52"/>
      <c r="Y25" s="52"/>
      <c r="Z25" s="52"/>
      <c r="AA25" s="52"/>
      <c r="AB25" s="52"/>
      <c r="AC25" s="52"/>
      <c r="AD25" s="52"/>
      <c r="AE25" s="52"/>
      <c r="AF25" s="52"/>
      <c r="AG25" s="52"/>
      <c r="AH25" s="52"/>
      <c r="AI25" s="52"/>
      <c r="AJ25" s="52"/>
      <c r="AK25" s="47"/>
    </row>
    <row r="26" ht="15" customHeight="1">
      <c r="A26" s="21"/>
      <c r="B26" s="46"/>
      <c r="C26" s="46"/>
      <c r="D26" s="46"/>
      <c r="E26" s="46"/>
      <c r="F26" s="46"/>
      <c r="G26" s="46"/>
      <c r="H26" s="46"/>
      <c r="I26" s="46"/>
      <c r="J26" s="46"/>
      <c r="K26" s="46"/>
      <c r="L26" s="46"/>
      <c r="M26" s="46"/>
      <c r="N26" s="52"/>
      <c r="O26" s="52"/>
      <c r="P26" s="52"/>
      <c r="Q26" s="52"/>
      <c r="R26" s="52"/>
      <c r="S26" s="52"/>
      <c r="T26" s="52"/>
      <c r="U26" s="52"/>
      <c r="V26" s="52"/>
      <c r="W26" s="52"/>
      <c r="X26" s="52"/>
      <c r="Y26" s="52"/>
      <c r="Z26" s="52"/>
      <c r="AA26" s="52"/>
      <c r="AB26" s="52"/>
      <c r="AC26" s="52"/>
      <c r="AD26" s="52"/>
      <c r="AE26" s="52"/>
      <c r="AF26" s="52"/>
      <c r="AG26" s="52"/>
      <c r="AH26" s="52"/>
      <c r="AI26" s="52"/>
      <c r="AJ26" s="52"/>
      <c r="AK26" s="47"/>
    </row>
    <row r="27" ht="15" customHeight="1">
      <c r="A27" s="21"/>
      <c r="B27" s="46"/>
      <c r="C27" s="46"/>
      <c r="D27" s="46"/>
      <c r="E27" s="46"/>
      <c r="F27" s="46"/>
      <c r="G27" s="46"/>
      <c r="H27" s="46"/>
      <c r="I27" s="46"/>
      <c r="J27" s="46"/>
      <c r="K27" s="46"/>
      <c r="L27" s="46"/>
      <c r="M27" s="46"/>
      <c r="N27" s="52"/>
      <c r="O27" s="52"/>
      <c r="P27" s="52"/>
      <c r="Q27" s="52"/>
      <c r="R27" s="52"/>
      <c r="S27" s="52"/>
      <c r="T27" s="52"/>
      <c r="U27" s="52"/>
      <c r="V27" s="52"/>
      <c r="W27" s="52"/>
      <c r="X27" s="52"/>
      <c r="Y27" s="52"/>
      <c r="Z27" s="52"/>
      <c r="AA27" s="52"/>
      <c r="AB27" s="52"/>
      <c r="AC27" s="52"/>
      <c r="AD27" s="52"/>
      <c r="AE27" s="52"/>
      <c r="AF27" s="52"/>
      <c r="AG27" s="52"/>
      <c r="AH27" s="52"/>
      <c r="AI27" s="52"/>
      <c r="AJ27" s="52"/>
      <c r="AK27" s="47"/>
    </row>
    <row r="28" ht="15" customHeight="1">
      <c r="A28" s="21"/>
      <c r="B28" s="46"/>
      <c r="C28" s="46"/>
      <c r="D28" s="46"/>
      <c r="E28" s="46"/>
      <c r="F28" s="46"/>
      <c r="G28" s="46"/>
      <c r="H28" s="46"/>
      <c r="I28" s="46"/>
      <c r="J28" s="46"/>
      <c r="K28" s="46"/>
      <c r="L28" s="46"/>
      <c r="M28" s="46"/>
      <c r="N28" s="52"/>
      <c r="O28" s="52"/>
      <c r="P28" s="52"/>
      <c r="Q28" s="52"/>
      <c r="R28" s="52"/>
      <c r="S28" s="52"/>
      <c r="T28" s="52"/>
      <c r="U28" s="52"/>
      <c r="V28" s="52"/>
      <c r="W28" s="52"/>
      <c r="X28" s="52"/>
      <c r="Y28" s="52"/>
      <c r="Z28" s="52"/>
      <c r="AA28" s="52"/>
      <c r="AB28" s="52"/>
      <c r="AC28" s="52"/>
      <c r="AD28" s="52"/>
      <c r="AE28" s="52"/>
      <c r="AF28" s="52"/>
      <c r="AG28" s="52"/>
      <c r="AH28" s="52"/>
      <c r="AI28" s="52"/>
      <c r="AJ28" s="52"/>
      <c r="AK28" s="47"/>
    </row>
    <row r="29" ht="15" customHeight="1">
      <c r="A29" s="21"/>
      <c r="B29" s="46"/>
      <c r="C29" s="46"/>
      <c r="D29" s="46"/>
      <c r="E29" s="46"/>
      <c r="F29" s="46"/>
      <c r="G29" s="46"/>
      <c r="H29" s="46"/>
      <c r="I29" s="46"/>
      <c r="J29" s="46"/>
      <c r="K29" s="46"/>
      <c r="L29" s="46"/>
      <c r="M29" s="46"/>
      <c r="N29" s="52"/>
      <c r="O29" s="52"/>
      <c r="P29" s="52"/>
      <c r="Q29" s="52"/>
      <c r="R29" s="52"/>
      <c r="S29" s="52"/>
      <c r="T29" s="52"/>
      <c r="U29" s="52"/>
      <c r="V29" s="52"/>
      <c r="W29" s="52"/>
      <c r="X29" s="52"/>
      <c r="Y29" s="52"/>
      <c r="Z29" s="52"/>
      <c r="AA29" s="52"/>
      <c r="AB29" s="52"/>
      <c r="AC29" s="52"/>
      <c r="AD29" s="52"/>
      <c r="AE29" s="52"/>
      <c r="AF29" s="52"/>
      <c r="AG29" s="52"/>
      <c r="AH29" s="52"/>
      <c r="AI29" s="52"/>
      <c r="AJ29" s="52"/>
      <c r="AK29" s="47"/>
    </row>
    <row r="30" ht="15" customHeight="1">
      <c r="A30" s="21"/>
      <c r="B30" s="46"/>
      <c r="C30" s="46"/>
      <c r="D30" s="46"/>
      <c r="E30" s="46"/>
      <c r="F30" s="46"/>
      <c r="G30" s="46"/>
      <c r="H30" s="46"/>
      <c r="I30" s="46"/>
      <c r="J30" s="46"/>
      <c r="K30" s="46"/>
      <c r="L30" s="46"/>
      <c r="M30" s="46"/>
      <c r="N30" s="52"/>
      <c r="O30" s="52"/>
      <c r="P30" s="52"/>
      <c r="Q30" s="52"/>
      <c r="R30" s="52"/>
      <c r="S30" s="52"/>
      <c r="T30" s="52"/>
      <c r="U30" s="52"/>
      <c r="V30" s="52"/>
      <c r="W30" s="52"/>
      <c r="X30" s="52"/>
      <c r="Y30" s="52"/>
      <c r="Z30" s="52"/>
      <c r="AA30" s="52"/>
      <c r="AB30" s="52"/>
      <c r="AC30" s="52"/>
      <c r="AD30" s="52"/>
      <c r="AE30" s="52"/>
      <c r="AF30" s="52"/>
      <c r="AG30" s="52"/>
      <c r="AH30" s="52"/>
      <c r="AI30" s="52"/>
      <c r="AJ30" s="52"/>
      <c r="AK30" s="47"/>
    </row>
    <row r="31" ht="15" customHeight="1">
      <c r="A31" s="21"/>
      <c r="B31" s="46"/>
      <c r="C31" s="46"/>
      <c r="D31" s="46"/>
      <c r="E31" s="46"/>
      <c r="F31" s="46"/>
      <c r="G31" s="46"/>
      <c r="H31" s="46"/>
      <c r="I31" s="46"/>
      <c r="J31" s="46"/>
      <c r="K31" s="46"/>
      <c r="L31" s="46"/>
      <c r="M31" s="46"/>
      <c r="N31" s="52"/>
      <c r="O31" s="52"/>
      <c r="P31" s="52"/>
      <c r="Q31" s="52"/>
      <c r="R31" s="52"/>
      <c r="S31" s="52"/>
      <c r="T31" s="52"/>
      <c r="U31" s="52"/>
      <c r="V31" s="52"/>
      <c r="W31" s="52"/>
      <c r="X31" s="52"/>
      <c r="Y31" s="52"/>
      <c r="Z31" s="52"/>
      <c r="AA31" s="52"/>
      <c r="AB31" s="52"/>
      <c r="AC31" s="52"/>
      <c r="AD31" s="52"/>
      <c r="AE31" s="52"/>
      <c r="AF31" s="52"/>
      <c r="AG31" s="52"/>
      <c r="AH31" s="52"/>
      <c r="AI31" s="52"/>
      <c r="AJ31" s="52"/>
      <c r="AK31" s="47"/>
    </row>
    <row r="32" ht="15" customHeight="1">
      <c r="A32" s="21"/>
      <c r="B32" s="46"/>
      <c r="C32" s="46"/>
      <c r="D32" s="46"/>
      <c r="E32" s="46"/>
      <c r="F32" s="46"/>
      <c r="G32" s="46"/>
      <c r="H32" s="46"/>
      <c r="I32" s="46"/>
      <c r="J32" s="46"/>
      <c r="K32" s="46"/>
      <c r="L32" s="46"/>
      <c r="M32" s="46"/>
      <c r="N32" s="52"/>
      <c r="O32" s="52"/>
      <c r="P32" s="52"/>
      <c r="Q32" s="52"/>
      <c r="R32" s="52"/>
      <c r="S32" s="52"/>
      <c r="T32" s="52"/>
      <c r="U32" s="52"/>
      <c r="V32" s="52"/>
      <c r="W32" s="52"/>
      <c r="X32" s="52"/>
      <c r="Y32" s="52"/>
      <c r="Z32" s="52"/>
      <c r="AA32" s="52"/>
      <c r="AB32" s="52"/>
      <c r="AC32" s="52"/>
      <c r="AD32" s="52"/>
      <c r="AE32" s="52"/>
      <c r="AF32" s="52"/>
      <c r="AG32" s="52"/>
      <c r="AH32" s="52"/>
      <c r="AI32" s="52"/>
      <c r="AJ32" s="52"/>
      <c r="AK32" s="47"/>
    </row>
    <row r="33" ht="15" customHeight="1">
      <c r="A33" s="21"/>
      <c r="B33" s="46"/>
      <c r="C33" s="46"/>
      <c r="D33" s="46"/>
      <c r="E33" s="46"/>
      <c r="F33" s="46"/>
      <c r="G33" s="46"/>
      <c r="H33" s="46"/>
      <c r="I33" s="46"/>
      <c r="J33" s="46"/>
      <c r="K33" s="46"/>
      <c r="L33" s="46"/>
      <c r="M33" s="46"/>
      <c r="N33" s="52"/>
      <c r="O33" s="52"/>
      <c r="P33" s="52"/>
      <c r="Q33" s="52"/>
      <c r="R33" s="52"/>
      <c r="S33" s="52"/>
      <c r="T33" s="52"/>
      <c r="U33" s="52"/>
      <c r="V33" s="52"/>
      <c r="W33" s="52"/>
      <c r="X33" s="52"/>
      <c r="Y33" s="52"/>
      <c r="Z33" s="52"/>
      <c r="AA33" s="52"/>
      <c r="AB33" s="52"/>
      <c r="AC33" s="52"/>
      <c r="AD33" s="52"/>
      <c r="AE33" s="52"/>
      <c r="AF33" s="52"/>
      <c r="AG33" s="52"/>
      <c r="AH33" s="52"/>
      <c r="AI33" s="52"/>
      <c r="AJ33" s="52"/>
      <c r="AK33" s="47"/>
    </row>
    <row r="34" ht="15" customHeight="1">
      <c r="A34" s="21"/>
      <c r="B34" s="46"/>
      <c r="C34" s="46"/>
      <c r="D34" s="46"/>
      <c r="E34" s="46"/>
      <c r="F34" s="46"/>
      <c r="G34" s="46"/>
      <c r="H34" s="46"/>
      <c r="I34" s="46"/>
      <c r="J34" s="46"/>
      <c r="K34" s="46"/>
      <c r="L34" s="46"/>
      <c r="M34" s="46"/>
      <c r="N34" s="52"/>
      <c r="O34" s="52"/>
      <c r="P34" s="52"/>
      <c r="Q34" s="52"/>
      <c r="R34" s="52"/>
      <c r="S34" s="52"/>
      <c r="T34" s="52"/>
      <c r="U34" s="52"/>
      <c r="V34" s="52"/>
      <c r="W34" s="52"/>
      <c r="X34" s="52"/>
      <c r="Y34" s="52"/>
      <c r="Z34" s="52"/>
      <c r="AA34" s="52"/>
      <c r="AB34" s="52"/>
      <c r="AC34" s="52"/>
      <c r="AD34" s="52"/>
      <c r="AE34" s="52"/>
      <c r="AF34" s="52"/>
      <c r="AG34" s="52"/>
      <c r="AH34" s="52"/>
      <c r="AI34" s="52"/>
      <c r="AJ34" s="52"/>
      <c r="AK34" s="47"/>
    </row>
    <row r="35" ht="15" customHeight="1">
      <c r="A35" s="21"/>
      <c r="B35" s="46"/>
      <c r="C35" s="46"/>
      <c r="D35" s="46"/>
      <c r="E35" s="46"/>
      <c r="F35" s="46"/>
      <c r="G35" s="46"/>
      <c r="H35" s="46"/>
      <c r="I35" s="46"/>
      <c r="J35" s="46"/>
      <c r="K35" s="46"/>
      <c r="L35" s="46"/>
      <c r="M35" s="46"/>
      <c r="N35" s="52"/>
      <c r="O35" s="52"/>
      <c r="P35" s="52"/>
      <c r="Q35" s="52"/>
      <c r="R35" s="52"/>
      <c r="S35" s="52"/>
      <c r="T35" s="52"/>
      <c r="U35" s="52"/>
      <c r="V35" s="52"/>
      <c r="W35" s="52"/>
      <c r="X35" s="52"/>
      <c r="Y35" s="52"/>
      <c r="Z35" s="52"/>
      <c r="AA35" s="52"/>
      <c r="AB35" s="52"/>
      <c r="AC35" s="52"/>
      <c r="AD35" s="52"/>
      <c r="AE35" s="52"/>
      <c r="AF35" s="52"/>
      <c r="AG35" s="52"/>
      <c r="AH35" s="52"/>
      <c r="AI35" s="52"/>
      <c r="AJ35" s="52"/>
      <c r="AK35" s="47"/>
    </row>
    <row r="36" ht="15" customHeight="1">
      <c r="A36" s="21"/>
      <c r="B36" s="46"/>
      <c r="C36" s="46"/>
      <c r="D36" s="46"/>
      <c r="E36" s="46"/>
      <c r="F36" s="46"/>
      <c r="G36" s="46"/>
      <c r="H36" s="46"/>
      <c r="I36" s="46"/>
      <c r="J36" s="46"/>
      <c r="K36" s="46"/>
      <c r="L36" s="46"/>
      <c r="M36" s="46"/>
      <c r="N36" s="52"/>
      <c r="O36" s="52"/>
      <c r="P36" s="52"/>
      <c r="Q36" s="52"/>
      <c r="R36" s="52"/>
      <c r="S36" s="52"/>
      <c r="T36" s="52"/>
      <c r="U36" s="52"/>
      <c r="V36" s="52"/>
      <c r="W36" s="52"/>
      <c r="X36" s="52"/>
      <c r="Y36" s="52"/>
      <c r="Z36" s="52"/>
      <c r="AA36" s="52"/>
      <c r="AB36" s="52"/>
      <c r="AC36" s="52"/>
      <c r="AD36" s="52"/>
      <c r="AE36" s="52"/>
      <c r="AF36" s="52"/>
      <c r="AG36" s="52"/>
      <c r="AH36" s="52"/>
      <c r="AI36" s="52"/>
      <c r="AJ36" s="52"/>
      <c r="AK36" s="47"/>
    </row>
    <row r="37" ht="15" customHeight="1">
      <c r="A37" s="21"/>
      <c r="B37" s="46"/>
      <c r="C37" s="46"/>
      <c r="D37" s="46"/>
      <c r="E37" s="46"/>
      <c r="F37" s="46"/>
      <c r="G37" s="46"/>
      <c r="H37" s="46"/>
      <c r="I37" s="46"/>
      <c r="J37" s="46"/>
      <c r="K37" s="46"/>
      <c r="L37" s="46"/>
      <c r="M37" s="46"/>
      <c r="N37" s="52"/>
      <c r="O37" s="52"/>
      <c r="P37" s="52"/>
      <c r="Q37" s="52"/>
      <c r="R37" s="52"/>
      <c r="S37" s="52"/>
      <c r="T37" s="52"/>
      <c r="U37" s="52"/>
      <c r="V37" s="52"/>
      <c r="W37" s="52"/>
      <c r="X37" s="52"/>
      <c r="Y37" s="52"/>
      <c r="Z37" s="52"/>
      <c r="AA37" s="52"/>
      <c r="AB37" s="52"/>
      <c r="AC37" s="52"/>
      <c r="AD37" s="52"/>
      <c r="AE37" s="52"/>
      <c r="AF37" s="52"/>
      <c r="AG37" s="52"/>
      <c r="AH37" s="52"/>
      <c r="AI37" s="52"/>
      <c r="AJ37" s="52"/>
      <c r="AK37" s="47"/>
    </row>
    <row r="38" ht="15" customHeight="1">
      <c r="A38" s="21"/>
      <c r="B38" s="46"/>
      <c r="C38" s="46"/>
      <c r="D38" s="46"/>
      <c r="E38" s="46"/>
      <c r="F38" s="46"/>
      <c r="G38" s="46"/>
      <c r="H38" s="46"/>
      <c r="I38" s="46"/>
      <c r="J38" s="46"/>
      <c r="K38" s="46"/>
      <c r="L38" s="46"/>
      <c r="M38" s="46"/>
      <c r="N38" s="52"/>
      <c r="O38" s="52"/>
      <c r="P38" s="52"/>
      <c r="Q38" s="52"/>
      <c r="R38" s="52"/>
      <c r="S38" s="52"/>
      <c r="T38" s="52"/>
      <c r="U38" s="52"/>
      <c r="V38" s="52"/>
      <c r="W38" s="52"/>
      <c r="X38" s="52"/>
      <c r="Y38" s="52"/>
      <c r="Z38" s="52"/>
      <c r="AA38" s="52"/>
      <c r="AB38" s="52"/>
      <c r="AC38" s="52"/>
      <c r="AD38" s="52"/>
      <c r="AE38" s="52"/>
      <c r="AF38" s="52"/>
      <c r="AG38" s="52"/>
      <c r="AH38" s="52"/>
      <c r="AI38" s="52"/>
      <c r="AJ38" s="52"/>
      <c r="AK38" s="47"/>
    </row>
    <row r="39" ht="15" customHeight="1">
      <c r="A39" s="21"/>
      <c r="B39" s="46"/>
      <c r="C39" s="46"/>
      <c r="D39" s="46"/>
      <c r="E39" s="46"/>
      <c r="F39" s="46"/>
      <c r="G39" s="46"/>
      <c r="H39" s="46"/>
      <c r="I39" s="46"/>
      <c r="J39" s="46"/>
      <c r="K39" s="46"/>
      <c r="L39" s="46"/>
      <c r="M39" s="46"/>
      <c r="N39" s="52"/>
      <c r="O39" s="52"/>
      <c r="P39" s="52"/>
      <c r="Q39" s="52"/>
      <c r="R39" s="52"/>
      <c r="S39" s="52"/>
      <c r="T39" s="52"/>
      <c r="U39" s="52"/>
      <c r="V39" s="52"/>
      <c r="W39" s="52"/>
      <c r="X39" s="52"/>
      <c r="Y39" s="52"/>
      <c r="Z39" s="52"/>
      <c r="AA39" s="52"/>
      <c r="AB39" s="52"/>
      <c r="AC39" s="52"/>
      <c r="AD39" s="52"/>
      <c r="AE39" s="52"/>
      <c r="AF39" s="52"/>
      <c r="AG39" s="52"/>
      <c r="AH39" s="52"/>
      <c r="AI39" s="52"/>
      <c r="AJ39" s="52"/>
      <c r="AK39" s="47"/>
    </row>
    <row r="40" ht="15" customHeight="1">
      <c r="A40" s="21"/>
      <c r="B40" s="46"/>
      <c r="C40" s="46"/>
      <c r="D40" s="46"/>
      <c r="E40" s="46"/>
      <c r="F40" s="46"/>
      <c r="G40" s="46"/>
      <c r="H40" s="46"/>
      <c r="I40" s="46"/>
      <c r="J40" s="46"/>
      <c r="K40" s="46"/>
      <c r="L40" s="46"/>
      <c r="M40" s="46"/>
      <c r="N40" s="52"/>
      <c r="O40" s="52"/>
      <c r="P40" s="52"/>
      <c r="Q40" s="52"/>
      <c r="R40" s="52"/>
      <c r="S40" s="52"/>
      <c r="T40" s="52"/>
      <c r="U40" s="52"/>
      <c r="V40" s="52"/>
      <c r="W40" s="52"/>
      <c r="X40" s="52"/>
      <c r="Y40" s="52"/>
      <c r="Z40" s="52"/>
      <c r="AA40" s="52"/>
      <c r="AB40" s="52"/>
      <c r="AC40" s="52"/>
      <c r="AD40" s="52"/>
      <c r="AE40" s="52"/>
      <c r="AF40" s="52"/>
      <c r="AG40" s="52"/>
      <c r="AH40" s="52"/>
      <c r="AI40" s="52"/>
      <c r="AJ40" s="52"/>
      <c r="AK40" s="47"/>
    </row>
    <row r="41" ht="15" customHeight="1">
      <c r="A41" s="21"/>
      <c r="B41" s="46"/>
      <c r="C41" s="46"/>
      <c r="D41" s="46"/>
      <c r="E41" s="46"/>
      <c r="F41" s="46"/>
      <c r="G41" s="46"/>
      <c r="H41" s="46"/>
      <c r="I41" s="46"/>
      <c r="J41" s="46"/>
      <c r="K41" s="46"/>
      <c r="L41" s="46"/>
      <c r="M41" s="46"/>
      <c r="N41" s="52"/>
      <c r="O41" s="52"/>
      <c r="P41" s="52"/>
      <c r="Q41" s="52"/>
      <c r="R41" s="52"/>
      <c r="S41" s="52"/>
      <c r="T41" s="52"/>
      <c r="U41" s="52"/>
      <c r="V41" s="52"/>
      <c r="W41" s="52"/>
      <c r="X41" s="52"/>
      <c r="Y41" s="52"/>
      <c r="Z41" s="52"/>
      <c r="AA41" s="52"/>
      <c r="AB41" s="52"/>
      <c r="AC41" s="52"/>
      <c r="AD41" s="52"/>
      <c r="AE41" s="52"/>
      <c r="AF41" s="52"/>
      <c r="AG41" s="52"/>
      <c r="AH41" s="52"/>
      <c r="AI41" s="52"/>
      <c r="AJ41" s="52"/>
      <c r="AK41" s="47"/>
    </row>
    <row r="42" ht="15" customHeight="1">
      <c r="A42" s="21"/>
      <c r="B42" s="46"/>
      <c r="C42" s="46"/>
      <c r="D42" s="46"/>
      <c r="E42" s="46"/>
      <c r="F42" s="46"/>
      <c r="G42" s="46"/>
      <c r="H42" s="46"/>
      <c r="I42" s="46"/>
      <c r="J42" s="46"/>
      <c r="K42" s="46"/>
      <c r="L42" s="46"/>
      <c r="M42" s="46"/>
      <c r="N42" s="52"/>
      <c r="O42" s="52"/>
      <c r="P42" s="52"/>
      <c r="Q42" s="52"/>
      <c r="R42" s="52"/>
      <c r="S42" s="52"/>
      <c r="T42" s="52"/>
      <c r="U42" s="52"/>
      <c r="V42" s="52"/>
      <c r="W42" s="52"/>
      <c r="X42" s="52"/>
      <c r="Y42" s="52"/>
      <c r="Z42" s="52"/>
      <c r="AA42" s="52"/>
      <c r="AB42" s="52"/>
      <c r="AC42" s="52"/>
      <c r="AD42" s="52"/>
      <c r="AE42" s="52"/>
      <c r="AF42" s="52"/>
      <c r="AG42" s="52"/>
      <c r="AH42" s="52"/>
      <c r="AI42" s="52"/>
      <c r="AJ42" s="52"/>
      <c r="AK42" s="47"/>
    </row>
    <row r="43" ht="15" customHeight="1">
      <c r="A43" s="21"/>
      <c r="B43" s="46"/>
      <c r="C43" s="46"/>
      <c r="D43" s="46"/>
      <c r="E43" s="46"/>
      <c r="F43" s="46"/>
      <c r="G43" s="46"/>
      <c r="H43" s="46"/>
      <c r="I43" s="46"/>
      <c r="J43" s="46"/>
      <c r="K43" s="46"/>
      <c r="L43" s="46"/>
      <c r="M43" s="46"/>
      <c r="N43" s="52"/>
      <c r="O43" s="52"/>
      <c r="P43" s="52"/>
      <c r="Q43" s="52"/>
      <c r="R43" s="52"/>
      <c r="S43" s="52"/>
      <c r="T43" s="52"/>
      <c r="U43" s="52"/>
      <c r="V43" s="52"/>
      <c r="W43" s="52"/>
      <c r="X43" s="52"/>
      <c r="Y43" s="52"/>
      <c r="Z43" s="52"/>
      <c r="AA43" s="52"/>
      <c r="AB43" s="52"/>
      <c r="AC43" s="52"/>
      <c r="AD43" s="52"/>
      <c r="AE43" s="52"/>
      <c r="AF43" s="52"/>
      <c r="AG43" s="52"/>
      <c r="AH43" s="52"/>
      <c r="AI43" s="52"/>
      <c r="AJ43" s="52"/>
      <c r="AK43" s="47"/>
    </row>
    <row r="44" ht="15" customHeight="1">
      <c r="A44" s="21"/>
      <c r="B44" s="46"/>
      <c r="C44" s="46"/>
      <c r="D44" s="46"/>
      <c r="E44" s="46"/>
      <c r="F44" s="46"/>
      <c r="G44" s="46"/>
      <c r="H44" s="46"/>
      <c r="I44" s="46"/>
      <c r="J44" s="46"/>
      <c r="K44" s="46"/>
      <c r="L44" s="46"/>
      <c r="M44" s="46"/>
      <c r="N44" s="52"/>
      <c r="O44" s="52"/>
      <c r="P44" s="52"/>
      <c r="Q44" s="52"/>
      <c r="R44" s="52"/>
      <c r="S44" s="52"/>
      <c r="T44" s="52"/>
      <c r="U44" s="52"/>
      <c r="V44" s="52"/>
      <c r="W44" s="52"/>
      <c r="X44" s="52"/>
      <c r="Y44" s="52"/>
      <c r="Z44" s="52"/>
      <c r="AA44" s="52"/>
      <c r="AB44" s="52"/>
      <c r="AC44" s="52"/>
      <c r="AD44" s="52"/>
      <c r="AE44" s="52"/>
      <c r="AF44" s="52"/>
      <c r="AG44" s="52"/>
      <c r="AH44" s="52"/>
      <c r="AI44" s="52"/>
      <c r="AJ44" s="52"/>
      <c r="AK44" s="47"/>
    </row>
    <row r="45" ht="15" customHeight="1">
      <c r="A45" s="21"/>
      <c r="B45" s="46"/>
      <c r="C45" s="46"/>
      <c r="D45" s="46"/>
      <c r="E45" s="46"/>
      <c r="F45" s="46"/>
      <c r="G45" s="46"/>
      <c r="H45" s="46"/>
      <c r="I45" s="46"/>
      <c r="J45" s="46"/>
      <c r="K45" s="46"/>
      <c r="L45" s="46"/>
      <c r="M45" s="46"/>
      <c r="N45" s="52"/>
      <c r="O45" s="52"/>
      <c r="P45" s="52"/>
      <c r="Q45" s="52"/>
      <c r="R45" s="52"/>
      <c r="S45" s="52"/>
      <c r="T45" s="52"/>
      <c r="U45" s="52"/>
      <c r="V45" s="52"/>
      <c r="W45" s="52"/>
      <c r="X45" s="52"/>
      <c r="Y45" s="52"/>
      <c r="Z45" s="52"/>
      <c r="AA45" s="52"/>
      <c r="AB45" s="52"/>
      <c r="AC45" s="52"/>
      <c r="AD45" s="52"/>
      <c r="AE45" s="52"/>
      <c r="AF45" s="52"/>
      <c r="AG45" s="52"/>
      <c r="AH45" s="52"/>
      <c r="AI45" s="52"/>
      <c r="AJ45" s="52"/>
      <c r="AK45" s="47"/>
    </row>
    <row r="46" ht="15" customHeight="1">
      <c r="A46" s="21"/>
      <c r="B46" s="46"/>
      <c r="C46" s="46"/>
      <c r="D46" s="46"/>
      <c r="E46" s="46"/>
      <c r="F46" s="46"/>
      <c r="G46" s="46"/>
      <c r="H46" s="46"/>
      <c r="I46" s="46"/>
      <c r="J46" s="46"/>
      <c r="K46" s="46"/>
      <c r="L46" s="46"/>
      <c r="M46" s="46"/>
      <c r="N46" s="52"/>
      <c r="O46" s="52"/>
      <c r="P46" s="52"/>
      <c r="Q46" s="52"/>
      <c r="R46" s="52"/>
      <c r="S46" s="52"/>
      <c r="T46" s="52"/>
      <c r="U46" s="52"/>
      <c r="V46" s="52"/>
      <c r="W46" s="52"/>
      <c r="X46" s="52"/>
      <c r="Y46" s="52"/>
      <c r="Z46" s="52"/>
      <c r="AA46" s="52"/>
      <c r="AB46" s="52"/>
      <c r="AC46" s="52"/>
      <c r="AD46" s="52"/>
      <c r="AE46" s="52"/>
      <c r="AF46" s="52"/>
      <c r="AG46" s="52"/>
      <c r="AH46" s="52"/>
      <c r="AI46" s="52"/>
      <c r="AJ46" s="52"/>
      <c r="AK46" s="47"/>
    </row>
    <row r="47" ht="15" customHeight="1">
      <c r="A47" s="21"/>
      <c r="B47" s="46"/>
      <c r="C47" s="46"/>
      <c r="D47" s="46"/>
      <c r="E47" s="46"/>
      <c r="F47" s="46"/>
      <c r="G47" s="46"/>
      <c r="H47" s="46"/>
      <c r="I47" s="46"/>
      <c r="J47" s="46"/>
      <c r="K47" s="46"/>
      <c r="L47" s="46"/>
      <c r="M47" s="46"/>
      <c r="N47" s="52"/>
      <c r="O47" s="52"/>
      <c r="P47" s="52"/>
      <c r="Q47" s="52"/>
      <c r="R47" s="52"/>
      <c r="S47" s="52"/>
      <c r="T47" s="52"/>
      <c r="U47" s="52"/>
      <c r="V47" s="52"/>
      <c r="W47" s="52"/>
      <c r="X47" s="52"/>
      <c r="Y47" s="52"/>
      <c r="Z47" s="52"/>
      <c r="AA47" s="52"/>
      <c r="AB47" s="52"/>
      <c r="AC47" s="52"/>
      <c r="AD47" s="52"/>
      <c r="AE47" s="52"/>
      <c r="AF47" s="52"/>
      <c r="AG47" s="52"/>
      <c r="AH47" s="52"/>
      <c r="AI47" s="52"/>
      <c r="AJ47" s="52"/>
      <c r="AK47" s="47"/>
    </row>
    <row r="48" ht="15" customHeight="1">
      <c r="A48" s="21"/>
      <c r="B48" s="46"/>
      <c r="C48" s="46"/>
      <c r="D48" s="46"/>
      <c r="E48" s="46"/>
      <c r="F48" s="46"/>
      <c r="G48" s="46"/>
      <c r="H48" s="46"/>
      <c r="I48" s="46"/>
      <c r="J48" s="46"/>
      <c r="K48" s="46"/>
      <c r="L48" s="46"/>
      <c r="M48" s="46"/>
      <c r="N48" s="52"/>
      <c r="O48" s="52"/>
      <c r="P48" s="52"/>
      <c r="Q48" s="52"/>
      <c r="R48" s="52"/>
      <c r="S48" s="52"/>
      <c r="T48" s="52"/>
      <c r="U48" s="52"/>
      <c r="V48" s="52"/>
      <c r="W48" s="52"/>
      <c r="X48" s="52"/>
      <c r="Y48" s="52"/>
      <c r="Z48" s="52"/>
      <c r="AA48" s="52"/>
      <c r="AB48" s="52"/>
      <c r="AC48" s="52"/>
      <c r="AD48" s="52"/>
      <c r="AE48" s="52"/>
      <c r="AF48" s="52"/>
      <c r="AG48" s="52"/>
      <c r="AH48" s="52"/>
      <c r="AI48" s="52"/>
      <c r="AJ48" s="52"/>
      <c r="AK48" s="47"/>
    </row>
    <row r="49" ht="15" customHeight="1">
      <c r="A49" s="21"/>
      <c r="B49" s="46"/>
      <c r="C49" s="46"/>
      <c r="D49" s="46"/>
      <c r="E49" s="46"/>
      <c r="F49" s="46"/>
      <c r="G49" s="46"/>
      <c r="H49" s="46"/>
      <c r="I49" s="46"/>
      <c r="J49" s="46"/>
      <c r="K49" s="46"/>
      <c r="L49" s="46"/>
      <c r="M49" s="46"/>
      <c r="N49" s="52"/>
      <c r="O49" s="52"/>
      <c r="P49" s="52"/>
      <c r="Q49" s="52"/>
      <c r="R49" s="52"/>
      <c r="S49" s="52"/>
      <c r="T49" s="52"/>
      <c r="U49" s="52"/>
      <c r="V49" s="52"/>
      <c r="W49" s="52"/>
      <c r="X49" s="52"/>
      <c r="Y49" s="52"/>
      <c r="Z49" s="52"/>
      <c r="AA49" s="52"/>
      <c r="AB49" s="52"/>
      <c r="AC49" s="52"/>
      <c r="AD49" s="52"/>
      <c r="AE49" s="52"/>
      <c r="AF49" s="52"/>
      <c r="AG49" s="52"/>
      <c r="AH49" s="52"/>
      <c r="AI49" s="52"/>
      <c r="AJ49" s="52"/>
      <c r="AK49" s="47"/>
    </row>
    <row r="50" ht="15" customHeight="1">
      <c r="A50" s="21"/>
      <c r="B50" s="46"/>
      <c r="C50" s="46"/>
      <c r="D50" s="46"/>
      <c r="E50" s="46"/>
      <c r="F50" s="46"/>
      <c r="G50" s="46"/>
      <c r="H50" s="46"/>
      <c r="I50" s="46"/>
      <c r="J50" s="46"/>
      <c r="K50" s="46"/>
      <c r="L50" s="46"/>
      <c r="M50" s="46"/>
      <c r="N50" s="52"/>
      <c r="O50" s="52"/>
      <c r="P50" s="52"/>
      <c r="Q50" s="52"/>
      <c r="R50" s="52"/>
      <c r="S50" s="52"/>
      <c r="T50" s="52"/>
      <c r="U50" s="52"/>
      <c r="V50" s="52"/>
      <c r="W50" s="52"/>
      <c r="X50" s="52"/>
      <c r="Y50" s="52"/>
      <c r="Z50" s="52"/>
      <c r="AA50" s="52"/>
      <c r="AB50" s="52"/>
      <c r="AC50" s="52"/>
      <c r="AD50" s="52"/>
      <c r="AE50" s="52"/>
      <c r="AF50" s="52"/>
      <c r="AG50" s="52"/>
      <c r="AH50" s="52"/>
      <c r="AI50" s="52"/>
      <c r="AJ50" s="52"/>
      <c r="AK50" s="47"/>
    </row>
    <row r="51" ht="15" customHeight="1">
      <c r="A51" s="21"/>
      <c r="B51" s="46"/>
      <c r="C51" s="46"/>
      <c r="D51" s="46"/>
      <c r="E51" s="46"/>
      <c r="F51" s="46"/>
      <c r="G51" s="46"/>
      <c r="H51" s="46"/>
      <c r="I51" s="46"/>
      <c r="J51" s="46"/>
      <c r="K51" s="46"/>
      <c r="L51" s="46"/>
      <c r="M51" s="46"/>
      <c r="N51" s="52"/>
      <c r="O51" s="52"/>
      <c r="P51" s="52"/>
      <c r="Q51" s="52"/>
      <c r="R51" s="52"/>
      <c r="S51" s="52"/>
      <c r="T51" s="52"/>
      <c r="U51" s="52"/>
      <c r="V51" s="52"/>
      <c r="W51" s="52"/>
      <c r="X51" s="52"/>
      <c r="Y51" s="52"/>
      <c r="Z51" s="52"/>
      <c r="AA51" s="52"/>
      <c r="AB51" s="52"/>
      <c r="AC51" s="52"/>
      <c r="AD51" s="52"/>
      <c r="AE51" s="52"/>
      <c r="AF51" s="52"/>
      <c r="AG51" s="52"/>
      <c r="AH51" s="52"/>
      <c r="AI51" s="52"/>
      <c r="AJ51" s="52"/>
      <c r="AK51" s="47"/>
    </row>
    <row r="52" ht="15" customHeight="1">
      <c r="A52" s="21"/>
      <c r="B52" s="46"/>
      <c r="C52" s="46"/>
      <c r="D52" s="46"/>
      <c r="E52" s="46"/>
      <c r="F52" s="46"/>
      <c r="G52" s="46"/>
      <c r="H52" s="46"/>
      <c r="I52" s="46"/>
      <c r="J52" s="46"/>
      <c r="K52" s="46"/>
      <c r="L52" s="46"/>
      <c r="M52" s="46"/>
      <c r="N52" s="52"/>
      <c r="O52" s="52"/>
      <c r="P52" s="52"/>
      <c r="Q52" s="52"/>
      <c r="R52" s="52"/>
      <c r="S52" s="52"/>
      <c r="T52" s="52"/>
      <c r="U52" s="52"/>
      <c r="V52" s="52"/>
      <c r="W52" s="52"/>
      <c r="X52" s="52"/>
      <c r="Y52" s="52"/>
      <c r="Z52" s="52"/>
      <c r="AA52" s="52"/>
      <c r="AB52" s="52"/>
      <c r="AC52" s="52"/>
      <c r="AD52" s="52"/>
      <c r="AE52" s="52"/>
      <c r="AF52" s="52"/>
      <c r="AG52" s="52"/>
      <c r="AH52" s="52"/>
      <c r="AI52" s="52"/>
      <c r="AJ52" s="52"/>
      <c r="AK52" s="47"/>
    </row>
    <row r="53" ht="15" customHeight="1">
      <c r="A53" s="21"/>
      <c r="B53" s="46"/>
      <c r="C53" s="46"/>
      <c r="D53" s="46"/>
      <c r="E53" s="46"/>
      <c r="F53" s="46"/>
      <c r="G53" s="46"/>
      <c r="H53" s="46"/>
      <c r="I53" s="46"/>
      <c r="J53" s="46"/>
      <c r="K53" s="46"/>
      <c r="L53" s="46"/>
      <c r="M53" s="46"/>
      <c r="N53" s="52"/>
      <c r="O53" s="52"/>
      <c r="P53" s="52"/>
      <c r="Q53" s="52"/>
      <c r="R53" s="52"/>
      <c r="S53" s="52"/>
      <c r="T53" s="52"/>
      <c r="U53" s="52"/>
      <c r="V53" s="52"/>
      <c r="W53" s="52"/>
      <c r="X53" s="52"/>
      <c r="Y53" s="52"/>
      <c r="Z53" s="52"/>
      <c r="AA53" s="52"/>
      <c r="AB53" s="52"/>
      <c r="AC53" s="52"/>
      <c r="AD53" s="52"/>
      <c r="AE53" s="52"/>
      <c r="AF53" s="52"/>
      <c r="AG53" s="52"/>
      <c r="AH53" s="52"/>
      <c r="AI53" s="52"/>
      <c r="AJ53" s="52"/>
      <c r="AK53" s="47"/>
    </row>
    <row r="54" ht="15" customHeight="1">
      <c r="A54" s="21"/>
      <c r="B54" s="46"/>
      <c r="C54" s="46"/>
      <c r="D54" s="46"/>
      <c r="E54" s="46"/>
      <c r="F54" s="46"/>
      <c r="G54" s="46"/>
      <c r="H54" s="46"/>
      <c r="I54" s="46"/>
      <c r="J54" s="46"/>
      <c r="K54" s="46"/>
      <c r="L54" s="46"/>
      <c r="M54" s="46"/>
      <c r="N54" s="52"/>
      <c r="O54" s="52"/>
      <c r="P54" s="52"/>
      <c r="Q54" s="52"/>
      <c r="R54" s="52"/>
      <c r="S54" s="52"/>
      <c r="T54" s="52"/>
      <c r="U54" s="52"/>
      <c r="V54" s="52"/>
      <c r="W54" s="52"/>
      <c r="X54" s="52"/>
      <c r="Y54" s="52"/>
      <c r="Z54" s="52"/>
      <c r="AA54" s="52"/>
      <c r="AB54" s="52"/>
      <c r="AC54" s="52"/>
      <c r="AD54" s="52"/>
      <c r="AE54" s="52"/>
      <c r="AF54" s="52"/>
      <c r="AG54" s="52"/>
      <c r="AH54" s="52"/>
      <c r="AI54" s="52"/>
      <c r="AJ54" s="52"/>
      <c r="AK54" s="47"/>
    </row>
    <row r="55" ht="15" customHeight="1">
      <c r="A55" s="21"/>
      <c r="B55" s="46"/>
      <c r="C55" s="46"/>
      <c r="D55" s="46"/>
      <c r="E55" s="46"/>
      <c r="F55" s="46"/>
      <c r="G55" s="46"/>
      <c r="H55" s="46"/>
      <c r="I55" s="46"/>
      <c r="J55" s="46"/>
      <c r="K55" s="46"/>
      <c r="L55" s="46"/>
      <c r="M55" s="46"/>
      <c r="N55" s="52"/>
      <c r="O55" s="52"/>
      <c r="P55" s="52"/>
      <c r="Q55" s="52"/>
      <c r="R55" s="52"/>
      <c r="S55" s="52"/>
      <c r="T55" s="52"/>
      <c r="U55" s="52"/>
      <c r="V55" s="52"/>
      <c r="W55" s="52"/>
      <c r="X55" s="52"/>
      <c r="Y55" s="52"/>
      <c r="Z55" s="52"/>
      <c r="AA55" s="52"/>
      <c r="AB55" s="52"/>
      <c r="AC55" s="52"/>
      <c r="AD55" s="52"/>
      <c r="AE55" s="52"/>
      <c r="AF55" s="52"/>
      <c r="AG55" s="52"/>
      <c r="AH55" s="52"/>
      <c r="AI55" s="52"/>
      <c r="AJ55" s="52"/>
      <c r="AK55" s="47"/>
    </row>
    <row r="56" ht="15" customHeight="1">
      <c r="A56" s="21"/>
      <c r="B56" s="46"/>
      <c r="C56" s="46"/>
      <c r="D56" s="46"/>
      <c r="E56" s="46"/>
      <c r="F56" s="46"/>
      <c r="G56" s="46"/>
      <c r="H56" s="46"/>
      <c r="I56" s="46"/>
      <c r="J56" s="46"/>
      <c r="K56" s="46"/>
      <c r="L56" s="46"/>
      <c r="M56" s="46"/>
      <c r="N56" s="52"/>
      <c r="O56" s="52"/>
      <c r="P56" s="52"/>
      <c r="Q56" s="52"/>
      <c r="R56" s="52"/>
      <c r="S56" s="52"/>
      <c r="T56" s="52"/>
      <c r="U56" s="52"/>
      <c r="V56" s="52"/>
      <c r="W56" s="52"/>
      <c r="X56" s="52"/>
      <c r="Y56" s="52"/>
      <c r="Z56" s="52"/>
      <c r="AA56" s="52"/>
      <c r="AB56" s="52"/>
      <c r="AC56" s="52"/>
      <c r="AD56" s="52"/>
      <c r="AE56" s="52"/>
      <c r="AF56" s="52"/>
      <c r="AG56" s="52"/>
      <c r="AH56" s="52"/>
      <c r="AI56" s="52"/>
      <c r="AJ56" s="52"/>
      <c r="AK56" s="47"/>
    </row>
    <row r="57" ht="15" customHeight="1">
      <c r="A57" s="21"/>
      <c r="B57" s="46"/>
      <c r="C57" s="46"/>
      <c r="D57" s="46"/>
      <c r="E57" s="46"/>
      <c r="F57" s="46"/>
      <c r="G57" s="46"/>
      <c r="H57" s="46"/>
      <c r="I57" s="46"/>
      <c r="J57" s="46"/>
      <c r="K57" s="46"/>
      <c r="L57" s="46"/>
      <c r="M57" s="46"/>
      <c r="N57" s="52"/>
      <c r="O57" s="52"/>
      <c r="P57" s="52"/>
      <c r="Q57" s="52"/>
      <c r="R57" s="52"/>
      <c r="S57" s="52"/>
      <c r="T57" s="52"/>
      <c r="U57" s="52"/>
      <c r="V57" s="52"/>
      <c r="W57" s="52"/>
      <c r="X57" s="52"/>
      <c r="Y57" s="52"/>
      <c r="Z57" s="52"/>
      <c r="AA57" s="52"/>
      <c r="AB57" s="52"/>
      <c r="AC57" s="52"/>
      <c r="AD57" s="52"/>
      <c r="AE57" s="52"/>
      <c r="AF57" s="52"/>
      <c r="AG57" s="52"/>
      <c r="AH57" s="52"/>
      <c r="AI57" s="52"/>
      <c r="AJ57" s="52"/>
      <c r="AK57" s="47"/>
    </row>
    <row r="58" ht="15" customHeight="1">
      <c r="A58" s="21"/>
      <c r="B58" s="46"/>
      <c r="C58" s="46"/>
      <c r="D58" s="46"/>
      <c r="E58" s="46"/>
      <c r="F58" s="46"/>
      <c r="G58" s="46"/>
      <c r="H58" s="46"/>
      <c r="I58" s="46"/>
      <c r="J58" s="46"/>
      <c r="K58" s="46"/>
      <c r="L58" s="46"/>
      <c r="M58" s="46"/>
      <c r="N58" s="52"/>
      <c r="O58" s="52"/>
      <c r="P58" s="52"/>
      <c r="Q58" s="52"/>
      <c r="R58" s="52"/>
      <c r="S58" s="52"/>
      <c r="T58" s="52"/>
      <c r="U58" s="52"/>
      <c r="V58" s="52"/>
      <c r="W58" s="52"/>
      <c r="X58" s="52"/>
      <c r="Y58" s="52"/>
      <c r="Z58" s="52"/>
      <c r="AA58" s="52"/>
      <c r="AB58" s="52"/>
      <c r="AC58" s="52"/>
      <c r="AD58" s="52"/>
      <c r="AE58" s="52"/>
      <c r="AF58" s="52"/>
      <c r="AG58" s="52"/>
      <c r="AH58" s="52"/>
      <c r="AI58" s="52"/>
      <c r="AJ58" s="52"/>
      <c r="AK58" s="47"/>
    </row>
    <row r="59" ht="15" customHeight="1">
      <c r="A59" s="21"/>
      <c r="B59" s="46"/>
      <c r="C59" s="46"/>
      <c r="D59" s="46"/>
      <c r="E59" s="46"/>
      <c r="F59" s="46"/>
      <c r="G59" s="46"/>
      <c r="H59" s="46"/>
      <c r="I59" s="46"/>
      <c r="J59" s="46"/>
      <c r="K59" s="46"/>
      <c r="L59" s="46"/>
      <c r="M59" s="46"/>
      <c r="N59" s="52"/>
      <c r="O59" s="52"/>
      <c r="P59" s="52"/>
      <c r="Q59" s="52"/>
      <c r="R59" s="52"/>
      <c r="S59" s="52"/>
      <c r="T59" s="52"/>
      <c r="U59" s="52"/>
      <c r="V59" s="52"/>
      <c r="W59" s="52"/>
      <c r="X59" s="52"/>
      <c r="Y59" s="52"/>
      <c r="Z59" s="52"/>
      <c r="AA59" s="52"/>
      <c r="AB59" s="52"/>
      <c r="AC59" s="52"/>
      <c r="AD59" s="52"/>
      <c r="AE59" s="52"/>
      <c r="AF59" s="52"/>
      <c r="AG59" s="52"/>
      <c r="AH59" s="52"/>
      <c r="AI59" s="52"/>
      <c r="AJ59" s="52"/>
      <c r="AK59" s="47"/>
    </row>
    <row r="60" ht="15" customHeight="1">
      <c r="A60" s="21"/>
      <c r="B60" s="46"/>
      <c r="C60" s="46"/>
      <c r="D60" s="46"/>
      <c r="E60" s="46"/>
      <c r="F60" s="46"/>
      <c r="G60" s="46"/>
      <c r="H60" s="46"/>
      <c r="I60" s="46"/>
      <c r="J60" s="46"/>
      <c r="K60" s="46"/>
      <c r="L60" s="46"/>
      <c r="M60" s="46"/>
      <c r="N60" s="52"/>
      <c r="O60" s="52"/>
      <c r="P60" s="52"/>
      <c r="Q60" s="52"/>
      <c r="R60" s="52"/>
      <c r="S60" s="52"/>
      <c r="T60" s="52"/>
      <c r="U60" s="52"/>
      <c r="V60" s="52"/>
      <c r="W60" s="52"/>
      <c r="X60" s="52"/>
      <c r="Y60" s="52"/>
      <c r="Z60" s="52"/>
      <c r="AA60" s="52"/>
      <c r="AB60" s="52"/>
      <c r="AC60" s="52"/>
      <c r="AD60" s="52"/>
      <c r="AE60" s="52"/>
      <c r="AF60" s="52"/>
      <c r="AG60" s="52"/>
      <c r="AH60" s="52"/>
      <c r="AI60" s="52"/>
      <c r="AJ60" s="52"/>
      <c r="AK60" s="47"/>
    </row>
    <row r="61" ht="15" customHeight="1">
      <c r="A61" s="21"/>
      <c r="B61" s="46"/>
      <c r="C61" s="46"/>
      <c r="D61" s="46"/>
      <c r="E61" s="46"/>
      <c r="F61" s="46"/>
      <c r="G61" s="46"/>
      <c r="H61" s="46"/>
      <c r="I61" s="46"/>
      <c r="J61" s="46"/>
      <c r="K61" s="46"/>
      <c r="L61" s="46"/>
      <c r="M61" s="46"/>
      <c r="N61" s="52"/>
      <c r="O61" s="52"/>
      <c r="P61" s="52"/>
      <c r="Q61" s="52"/>
      <c r="R61" s="52"/>
      <c r="S61" s="52"/>
      <c r="T61" s="52"/>
      <c r="U61" s="52"/>
      <c r="V61" s="52"/>
      <c r="W61" s="52"/>
      <c r="X61" s="52"/>
      <c r="Y61" s="52"/>
      <c r="Z61" s="52"/>
      <c r="AA61" s="52"/>
      <c r="AB61" s="52"/>
      <c r="AC61" s="52"/>
      <c r="AD61" s="52"/>
      <c r="AE61" s="52"/>
      <c r="AF61" s="52"/>
      <c r="AG61" s="52"/>
      <c r="AH61" s="52"/>
      <c r="AI61" s="52"/>
      <c r="AJ61" s="52"/>
      <c r="AK61" s="47"/>
    </row>
    <row r="62" ht="15" customHeight="1">
      <c r="A62" s="21"/>
      <c r="B62" s="46"/>
      <c r="C62" s="46"/>
      <c r="D62" s="46"/>
      <c r="E62" s="46"/>
      <c r="F62" s="46"/>
      <c r="G62" s="46"/>
      <c r="H62" s="46"/>
      <c r="I62" s="46"/>
      <c r="J62" s="46"/>
      <c r="K62" s="46"/>
      <c r="L62" s="46"/>
      <c r="M62" s="46"/>
      <c r="N62" s="52"/>
      <c r="O62" s="52"/>
      <c r="P62" s="52"/>
      <c r="Q62" s="52"/>
      <c r="R62" s="52"/>
      <c r="S62" s="52"/>
      <c r="T62" s="52"/>
      <c r="U62" s="52"/>
      <c r="V62" s="52"/>
      <c r="W62" s="52"/>
      <c r="X62" s="52"/>
      <c r="Y62" s="52"/>
      <c r="Z62" s="52"/>
      <c r="AA62" s="52"/>
      <c r="AB62" s="52"/>
      <c r="AC62" s="52"/>
      <c r="AD62" s="52"/>
      <c r="AE62" s="52"/>
      <c r="AF62" s="52"/>
      <c r="AG62" s="52"/>
      <c r="AH62" s="52"/>
      <c r="AI62" s="52"/>
      <c r="AJ62" s="52"/>
      <c r="AK62" s="47"/>
    </row>
    <row r="63" ht="15" customHeight="1">
      <c r="A63" s="21"/>
      <c r="B63" s="46"/>
      <c r="C63" s="46"/>
      <c r="D63" s="46"/>
      <c r="E63" s="46"/>
      <c r="F63" s="46"/>
      <c r="G63" s="46"/>
      <c r="H63" s="46"/>
      <c r="I63" s="46"/>
      <c r="J63" s="46"/>
      <c r="K63" s="46"/>
      <c r="L63" s="46"/>
      <c r="M63" s="46"/>
      <c r="N63" s="52"/>
      <c r="O63" s="52"/>
      <c r="P63" s="52"/>
      <c r="Q63" s="52"/>
      <c r="R63" s="52"/>
      <c r="S63" s="52"/>
      <c r="T63" s="52"/>
      <c r="U63" s="52"/>
      <c r="V63" s="52"/>
      <c r="W63" s="52"/>
      <c r="X63" s="52"/>
      <c r="Y63" s="52"/>
      <c r="Z63" s="52"/>
      <c r="AA63" s="52"/>
      <c r="AB63" s="52"/>
      <c r="AC63" s="52"/>
      <c r="AD63" s="52"/>
      <c r="AE63" s="52"/>
      <c r="AF63" s="52"/>
      <c r="AG63" s="52"/>
      <c r="AH63" s="52"/>
      <c r="AI63" s="52"/>
      <c r="AJ63" s="52"/>
      <c r="AK63" s="47"/>
    </row>
    <row r="64" ht="15" customHeight="1">
      <c r="A64" s="21"/>
      <c r="B64" s="46"/>
      <c r="C64" s="46"/>
      <c r="D64" s="46"/>
      <c r="E64" s="46"/>
      <c r="F64" s="46"/>
      <c r="G64" s="46"/>
      <c r="H64" s="46"/>
      <c r="I64" s="46"/>
      <c r="J64" s="46"/>
      <c r="K64" s="46"/>
      <c r="L64" s="46"/>
      <c r="M64" s="46"/>
      <c r="N64" s="52"/>
      <c r="O64" s="52"/>
      <c r="P64" s="52"/>
      <c r="Q64" s="52"/>
      <c r="R64" s="52"/>
      <c r="S64" s="52"/>
      <c r="T64" s="52"/>
      <c r="U64" s="52"/>
      <c r="V64" s="52"/>
      <c r="W64" s="52"/>
      <c r="X64" s="52"/>
      <c r="Y64" s="52"/>
      <c r="Z64" s="52"/>
      <c r="AA64" s="52"/>
      <c r="AB64" s="52"/>
      <c r="AC64" s="52"/>
      <c r="AD64" s="52"/>
      <c r="AE64" s="52"/>
      <c r="AF64" s="52"/>
      <c r="AG64" s="52"/>
      <c r="AH64" s="52"/>
      <c r="AI64" s="52"/>
      <c r="AJ64" s="52"/>
      <c r="AK64" s="47"/>
    </row>
    <row r="65" ht="15" customHeight="1">
      <c r="A65" s="21"/>
      <c r="B65" s="46"/>
      <c r="C65" s="46"/>
      <c r="D65" s="46"/>
      <c r="E65" s="46"/>
      <c r="F65" s="46"/>
      <c r="G65" s="46"/>
      <c r="H65" s="46"/>
      <c r="I65" s="46"/>
      <c r="J65" s="46"/>
      <c r="K65" s="46"/>
      <c r="L65" s="46"/>
      <c r="M65" s="46"/>
      <c r="N65" s="52"/>
      <c r="O65" s="52"/>
      <c r="P65" s="52"/>
      <c r="Q65" s="52"/>
      <c r="R65" s="52"/>
      <c r="S65" s="52"/>
      <c r="T65" s="52"/>
      <c r="U65" s="52"/>
      <c r="V65" s="52"/>
      <c r="W65" s="52"/>
      <c r="X65" s="52"/>
      <c r="Y65" s="52"/>
      <c r="Z65" s="52"/>
      <c r="AA65" s="52"/>
      <c r="AB65" s="52"/>
      <c r="AC65" s="52"/>
      <c r="AD65" s="52"/>
      <c r="AE65" s="52"/>
      <c r="AF65" s="52"/>
      <c r="AG65" s="52"/>
      <c r="AH65" s="52"/>
      <c r="AI65" s="52"/>
      <c r="AJ65" s="52"/>
      <c r="AK65" s="47"/>
    </row>
    <row r="66" ht="15" customHeight="1">
      <c r="A66" s="21"/>
      <c r="B66" s="46"/>
      <c r="C66" s="46"/>
      <c r="D66" s="46"/>
      <c r="E66" s="46"/>
      <c r="F66" s="46"/>
      <c r="G66" s="46"/>
      <c r="H66" s="46"/>
      <c r="I66" s="46"/>
      <c r="J66" s="46"/>
      <c r="K66" s="46"/>
      <c r="L66" s="46"/>
      <c r="M66" s="46"/>
      <c r="N66" s="52"/>
      <c r="O66" s="52"/>
      <c r="P66" s="52"/>
      <c r="Q66" s="52"/>
      <c r="R66" s="52"/>
      <c r="S66" s="52"/>
      <c r="T66" s="52"/>
      <c r="U66" s="52"/>
      <c r="V66" s="52"/>
      <c r="W66" s="52"/>
      <c r="X66" s="52"/>
      <c r="Y66" s="52"/>
      <c r="Z66" s="52"/>
      <c r="AA66" s="52"/>
      <c r="AB66" s="52"/>
      <c r="AC66" s="52"/>
      <c r="AD66" s="52"/>
      <c r="AE66" s="52"/>
      <c r="AF66" s="52"/>
      <c r="AG66" s="52"/>
      <c r="AH66" s="52"/>
      <c r="AI66" s="52"/>
      <c r="AJ66" s="52"/>
      <c r="AK66" s="47"/>
    </row>
    <row r="67" ht="15" customHeight="1">
      <c r="A67" s="21"/>
      <c r="B67" s="46"/>
      <c r="C67" s="46"/>
      <c r="D67" s="46"/>
      <c r="E67" s="46"/>
      <c r="F67" s="46"/>
      <c r="G67" s="46"/>
      <c r="H67" s="46"/>
      <c r="I67" s="46"/>
      <c r="J67" s="46"/>
      <c r="K67" s="46"/>
      <c r="L67" s="46"/>
      <c r="M67" s="46"/>
      <c r="N67" s="52"/>
      <c r="O67" s="52"/>
      <c r="P67" s="52"/>
      <c r="Q67" s="52"/>
      <c r="R67" s="52"/>
      <c r="S67" s="52"/>
      <c r="T67" s="52"/>
      <c r="U67" s="52"/>
      <c r="V67" s="52"/>
      <c r="W67" s="52"/>
      <c r="X67" s="52"/>
      <c r="Y67" s="52"/>
      <c r="Z67" s="52"/>
      <c r="AA67" s="52"/>
      <c r="AB67" s="52"/>
      <c r="AC67" s="52"/>
      <c r="AD67" s="52"/>
      <c r="AE67" s="52"/>
      <c r="AF67" s="52"/>
      <c r="AG67" s="52"/>
      <c r="AH67" s="52"/>
      <c r="AI67" s="52"/>
      <c r="AJ67" s="52"/>
      <c r="AK67" s="47"/>
    </row>
    <row r="68" ht="15" customHeight="1">
      <c r="A68" s="21"/>
      <c r="B68" s="46"/>
      <c r="C68" s="46"/>
      <c r="D68" s="46"/>
      <c r="E68" s="46"/>
      <c r="F68" s="46"/>
      <c r="G68" s="46"/>
      <c r="H68" s="46"/>
      <c r="I68" s="46"/>
      <c r="J68" s="46"/>
      <c r="K68" s="46"/>
      <c r="L68" s="46"/>
      <c r="M68" s="46"/>
      <c r="N68" s="52"/>
      <c r="O68" s="52"/>
      <c r="P68" s="52"/>
      <c r="Q68" s="52"/>
      <c r="R68" s="52"/>
      <c r="S68" s="52"/>
      <c r="T68" s="52"/>
      <c r="U68" s="52"/>
      <c r="V68" s="52"/>
      <c r="W68" s="52"/>
      <c r="X68" s="52"/>
      <c r="Y68" s="52"/>
      <c r="Z68" s="52"/>
      <c r="AA68" s="52"/>
      <c r="AB68" s="52"/>
      <c r="AC68" s="52"/>
      <c r="AD68" s="52"/>
      <c r="AE68" s="52"/>
      <c r="AF68" s="52"/>
      <c r="AG68" s="52"/>
      <c r="AH68" s="52"/>
      <c r="AI68" s="52"/>
      <c r="AJ68" s="52"/>
      <c r="AK68" s="47"/>
    </row>
    <row r="69" ht="15" customHeight="1">
      <c r="A69" s="21"/>
      <c r="B69" s="46"/>
      <c r="C69" s="46"/>
      <c r="D69" s="46"/>
      <c r="E69" s="46"/>
      <c r="F69" s="46"/>
      <c r="G69" s="46"/>
      <c r="H69" s="46"/>
      <c r="I69" s="46"/>
      <c r="J69" s="46"/>
      <c r="K69" s="46"/>
      <c r="L69" s="46"/>
      <c r="M69" s="46"/>
      <c r="N69" s="52"/>
      <c r="O69" s="52"/>
      <c r="P69" s="52"/>
      <c r="Q69" s="52"/>
      <c r="R69" s="52"/>
      <c r="S69" s="52"/>
      <c r="T69" s="52"/>
      <c r="U69" s="52"/>
      <c r="V69" s="52"/>
      <c r="W69" s="52"/>
      <c r="X69" s="52"/>
      <c r="Y69" s="52"/>
      <c r="Z69" s="52"/>
      <c r="AA69" s="52"/>
      <c r="AB69" s="52"/>
      <c r="AC69" s="52"/>
      <c r="AD69" s="52"/>
      <c r="AE69" s="52"/>
      <c r="AF69" s="52"/>
      <c r="AG69" s="52"/>
      <c r="AH69" s="52"/>
      <c r="AI69" s="52"/>
      <c r="AJ69" s="52"/>
      <c r="AK69" s="47"/>
    </row>
    <row r="70" ht="15" customHeight="1">
      <c r="A70" s="21"/>
      <c r="B70" s="46"/>
      <c r="C70" s="46"/>
      <c r="D70" s="46"/>
      <c r="E70" s="46"/>
      <c r="F70" s="46"/>
      <c r="G70" s="46"/>
      <c r="H70" s="46"/>
      <c r="I70" s="46"/>
      <c r="J70" s="46"/>
      <c r="K70" s="46"/>
      <c r="L70" s="46"/>
      <c r="M70" s="46"/>
      <c r="N70" s="52"/>
      <c r="O70" s="52"/>
      <c r="P70" s="52"/>
      <c r="Q70" s="52"/>
      <c r="R70" s="52"/>
      <c r="S70" s="52"/>
      <c r="T70" s="52"/>
      <c r="U70" s="52"/>
      <c r="V70" s="52"/>
      <c r="W70" s="52"/>
      <c r="X70" s="52"/>
      <c r="Y70" s="52"/>
      <c r="Z70" s="52"/>
      <c r="AA70" s="52"/>
      <c r="AB70" s="52"/>
      <c r="AC70" s="52"/>
      <c r="AD70" s="52"/>
      <c r="AE70" s="52"/>
      <c r="AF70" s="52"/>
      <c r="AG70" s="52"/>
      <c r="AH70" s="52"/>
      <c r="AI70" s="52"/>
      <c r="AJ70" s="52"/>
      <c r="AK70" s="47"/>
    </row>
    <row r="71" ht="15" customHeight="1">
      <c r="A71" s="21"/>
      <c r="B71" s="46"/>
      <c r="C71" s="46"/>
      <c r="D71" s="46"/>
      <c r="E71" s="46"/>
      <c r="F71" s="46"/>
      <c r="G71" s="46"/>
      <c r="H71" s="46"/>
      <c r="I71" s="46"/>
      <c r="J71" s="46"/>
      <c r="K71" s="46"/>
      <c r="L71" s="46"/>
      <c r="M71" s="46"/>
      <c r="N71" s="52"/>
      <c r="O71" s="52"/>
      <c r="P71" s="52"/>
      <c r="Q71" s="52"/>
      <c r="R71" s="52"/>
      <c r="S71" s="52"/>
      <c r="T71" s="52"/>
      <c r="U71" s="52"/>
      <c r="V71" s="52"/>
      <c r="W71" s="52"/>
      <c r="X71" s="52"/>
      <c r="Y71" s="52"/>
      <c r="Z71" s="52"/>
      <c r="AA71" s="52"/>
      <c r="AB71" s="52"/>
      <c r="AC71" s="52"/>
      <c r="AD71" s="52"/>
      <c r="AE71" s="52"/>
      <c r="AF71" s="52"/>
      <c r="AG71" s="52"/>
      <c r="AH71" s="52"/>
      <c r="AI71" s="52"/>
      <c r="AJ71" s="52"/>
      <c r="AK71" s="47"/>
    </row>
    <row r="72" ht="15" customHeight="1">
      <c r="A72" s="21"/>
      <c r="B72" s="46"/>
      <c r="C72" s="46"/>
      <c r="D72" s="46"/>
      <c r="E72" s="46"/>
      <c r="F72" s="46"/>
      <c r="G72" s="46"/>
      <c r="H72" s="46"/>
      <c r="I72" s="46"/>
      <c r="J72" s="46"/>
      <c r="K72" s="46"/>
      <c r="L72" s="46"/>
      <c r="M72" s="46"/>
      <c r="N72" s="52"/>
      <c r="O72" s="52"/>
      <c r="P72" s="52"/>
      <c r="Q72" s="52"/>
      <c r="R72" s="52"/>
      <c r="S72" s="52"/>
      <c r="T72" s="52"/>
      <c r="U72" s="52"/>
      <c r="V72" s="52"/>
      <c r="W72" s="52"/>
      <c r="X72" s="52"/>
      <c r="Y72" s="52"/>
      <c r="Z72" s="52"/>
      <c r="AA72" s="52"/>
      <c r="AB72" s="52"/>
      <c r="AC72" s="52"/>
      <c r="AD72" s="52"/>
      <c r="AE72" s="52"/>
      <c r="AF72" s="52"/>
      <c r="AG72" s="52"/>
      <c r="AH72" s="52"/>
      <c r="AI72" s="52"/>
      <c r="AJ72" s="52"/>
      <c r="AK72" s="47"/>
    </row>
    <row r="73" ht="15" customHeight="1">
      <c r="A73" s="21"/>
      <c r="B73" s="46"/>
      <c r="C73" s="46"/>
      <c r="D73" s="46"/>
      <c r="E73" s="46"/>
      <c r="F73" s="46"/>
      <c r="G73" s="46"/>
      <c r="H73" s="46"/>
      <c r="I73" s="46"/>
      <c r="J73" s="46"/>
      <c r="K73" s="46"/>
      <c r="L73" s="46"/>
      <c r="M73" s="46"/>
      <c r="N73" s="52"/>
      <c r="O73" s="52"/>
      <c r="P73" s="52"/>
      <c r="Q73" s="52"/>
      <c r="R73" s="52"/>
      <c r="S73" s="52"/>
      <c r="T73" s="52"/>
      <c r="U73" s="52"/>
      <c r="V73" s="52"/>
      <c r="W73" s="52"/>
      <c r="X73" s="52"/>
      <c r="Y73" s="52"/>
      <c r="Z73" s="52"/>
      <c r="AA73" s="52"/>
      <c r="AB73" s="52"/>
      <c r="AC73" s="52"/>
      <c r="AD73" s="52"/>
      <c r="AE73" s="52"/>
      <c r="AF73" s="52"/>
      <c r="AG73" s="52"/>
      <c r="AH73" s="52"/>
      <c r="AI73" s="52"/>
      <c r="AJ73" s="52"/>
      <c r="AK73" s="47"/>
    </row>
    <row r="74" ht="15" customHeight="1">
      <c r="A74" s="21"/>
      <c r="B74" s="46"/>
      <c r="C74" s="46"/>
      <c r="D74" s="46"/>
      <c r="E74" s="46"/>
      <c r="F74" s="46"/>
      <c r="G74" s="46"/>
      <c r="H74" s="46"/>
      <c r="I74" s="46"/>
      <c r="J74" s="46"/>
      <c r="K74" s="46"/>
      <c r="L74" s="46"/>
      <c r="M74" s="46"/>
      <c r="N74" s="52"/>
      <c r="O74" s="52"/>
      <c r="P74" s="52"/>
      <c r="Q74" s="52"/>
      <c r="R74" s="52"/>
      <c r="S74" s="52"/>
      <c r="T74" s="52"/>
      <c r="U74" s="52"/>
      <c r="V74" s="52"/>
      <c r="W74" s="52"/>
      <c r="X74" s="52"/>
      <c r="Y74" s="52"/>
      <c r="Z74" s="52"/>
      <c r="AA74" s="52"/>
      <c r="AB74" s="52"/>
      <c r="AC74" s="52"/>
      <c r="AD74" s="52"/>
      <c r="AE74" s="52"/>
      <c r="AF74" s="52"/>
      <c r="AG74" s="52"/>
      <c r="AH74" s="52"/>
      <c r="AI74" s="52"/>
      <c r="AJ74" s="52"/>
      <c r="AK74" s="47"/>
    </row>
    <row r="75" ht="15" customHeight="1">
      <c r="A75" s="21"/>
      <c r="B75" s="46"/>
      <c r="C75" s="46"/>
      <c r="D75" s="46"/>
      <c r="E75" s="46"/>
      <c r="F75" s="46"/>
      <c r="G75" s="46"/>
      <c r="H75" s="46"/>
      <c r="I75" s="46"/>
      <c r="J75" s="46"/>
      <c r="K75" s="46"/>
      <c r="L75" s="46"/>
      <c r="M75" s="46"/>
      <c r="N75" s="52"/>
      <c r="O75" s="52"/>
      <c r="P75" s="52"/>
      <c r="Q75" s="52"/>
      <c r="R75" s="52"/>
      <c r="S75" s="52"/>
      <c r="T75" s="52"/>
      <c r="U75" s="52"/>
      <c r="V75" s="52"/>
      <c r="W75" s="52"/>
      <c r="X75" s="52"/>
      <c r="Y75" s="52"/>
      <c r="Z75" s="52"/>
      <c r="AA75" s="52"/>
      <c r="AB75" s="52"/>
      <c r="AC75" s="52"/>
      <c r="AD75" s="52"/>
      <c r="AE75" s="52"/>
      <c r="AF75" s="52"/>
      <c r="AG75" s="52"/>
      <c r="AH75" s="52"/>
      <c r="AI75" s="52"/>
      <c r="AJ75" s="52"/>
      <c r="AK75" s="47"/>
    </row>
    <row r="76" ht="15" customHeight="1">
      <c r="A76" s="21"/>
      <c r="B76" s="46"/>
      <c r="C76" s="46"/>
      <c r="D76" s="46"/>
      <c r="E76" s="46"/>
      <c r="F76" s="46"/>
      <c r="G76" s="46"/>
      <c r="H76" s="46"/>
      <c r="I76" s="46"/>
      <c r="J76" s="46"/>
      <c r="K76" s="46"/>
      <c r="L76" s="46"/>
      <c r="M76" s="46"/>
      <c r="N76" s="52"/>
      <c r="O76" s="52"/>
      <c r="P76" s="52"/>
      <c r="Q76" s="52"/>
      <c r="R76" s="52"/>
      <c r="S76" s="52"/>
      <c r="T76" s="52"/>
      <c r="U76" s="52"/>
      <c r="V76" s="52"/>
      <c r="W76" s="52"/>
      <c r="X76" s="52"/>
      <c r="Y76" s="52"/>
      <c r="Z76" s="52"/>
      <c r="AA76" s="52"/>
      <c r="AB76" s="52"/>
      <c r="AC76" s="52"/>
      <c r="AD76" s="52"/>
      <c r="AE76" s="52"/>
      <c r="AF76" s="52"/>
      <c r="AG76" s="52"/>
      <c r="AH76" s="52"/>
      <c r="AI76" s="52"/>
      <c r="AJ76" s="52"/>
      <c r="AK76" s="47"/>
    </row>
    <row r="77" ht="15" customHeight="1">
      <c r="A77" s="21"/>
      <c r="B77" s="46"/>
      <c r="C77" s="46"/>
      <c r="D77" s="46"/>
      <c r="E77" s="46"/>
      <c r="F77" s="46"/>
      <c r="G77" s="46"/>
      <c r="H77" s="46"/>
      <c r="I77" s="46"/>
      <c r="J77" s="46"/>
      <c r="K77" s="46"/>
      <c r="L77" s="46"/>
      <c r="M77" s="46"/>
      <c r="N77" s="52"/>
      <c r="O77" s="52"/>
      <c r="P77" s="52"/>
      <c r="Q77" s="52"/>
      <c r="R77" s="52"/>
      <c r="S77" s="52"/>
      <c r="T77" s="52"/>
      <c r="U77" s="52"/>
      <c r="V77" s="52"/>
      <c r="W77" s="52"/>
      <c r="X77" s="52"/>
      <c r="Y77" s="52"/>
      <c r="Z77" s="52"/>
      <c r="AA77" s="52"/>
      <c r="AB77" s="52"/>
      <c r="AC77" s="52"/>
      <c r="AD77" s="52"/>
      <c r="AE77" s="52"/>
      <c r="AF77" s="52"/>
      <c r="AG77" s="52"/>
      <c r="AH77" s="52"/>
      <c r="AI77" s="52"/>
      <c r="AJ77" s="52"/>
      <c r="AK77" s="47"/>
    </row>
    <row r="78" ht="15" customHeight="1">
      <c r="A78" s="21"/>
      <c r="B78" s="46"/>
      <c r="C78" s="46"/>
      <c r="D78" s="46"/>
      <c r="E78" s="46"/>
      <c r="F78" s="46"/>
      <c r="G78" s="46"/>
      <c r="H78" s="46"/>
      <c r="I78" s="46"/>
      <c r="J78" s="46"/>
      <c r="K78" s="46"/>
      <c r="L78" s="46"/>
      <c r="M78" s="46"/>
      <c r="N78" s="52"/>
      <c r="O78" s="52"/>
      <c r="P78" s="52"/>
      <c r="Q78" s="52"/>
      <c r="R78" s="52"/>
      <c r="S78" s="52"/>
      <c r="T78" s="52"/>
      <c r="U78" s="52"/>
      <c r="V78" s="52"/>
      <c r="W78" s="52"/>
      <c r="X78" s="52"/>
      <c r="Y78" s="52"/>
      <c r="Z78" s="52"/>
      <c r="AA78" s="52"/>
      <c r="AB78" s="52"/>
      <c r="AC78" s="52"/>
      <c r="AD78" s="52"/>
      <c r="AE78" s="52"/>
      <c r="AF78" s="52"/>
      <c r="AG78" s="52"/>
      <c r="AH78" s="52"/>
      <c r="AI78" s="52"/>
      <c r="AJ78" s="52"/>
      <c r="AK78" s="47"/>
    </row>
    <row r="79" ht="15" customHeight="1">
      <c r="A79" s="21"/>
      <c r="B79" s="46"/>
      <c r="C79" s="46"/>
      <c r="D79" s="46"/>
      <c r="E79" s="46"/>
      <c r="F79" s="46"/>
      <c r="G79" s="46"/>
      <c r="H79" s="46"/>
      <c r="I79" s="46"/>
      <c r="J79" s="46"/>
      <c r="K79" s="46"/>
      <c r="L79" s="46"/>
      <c r="M79" s="46"/>
      <c r="N79" s="52"/>
      <c r="O79" s="52"/>
      <c r="P79" s="52"/>
      <c r="Q79" s="52"/>
      <c r="R79" s="52"/>
      <c r="S79" s="52"/>
      <c r="T79" s="52"/>
      <c r="U79" s="52"/>
      <c r="V79" s="52"/>
      <c r="W79" s="52"/>
      <c r="X79" s="52"/>
      <c r="Y79" s="52"/>
      <c r="Z79" s="52"/>
      <c r="AA79" s="52"/>
      <c r="AB79" s="52"/>
      <c r="AC79" s="52"/>
      <c r="AD79" s="52"/>
      <c r="AE79" s="52"/>
      <c r="AF79" s="52"/>
      <c r="AG79" s="52"/>
      <c r="AH79" s="52"/>
      <c r="AI79" s="52"/>
      <c r="AJ79" s="52"/>
      <c r="AK79" s="47"/>
    </row>
    <row r="80" ht="15" customHeight="1">
      <c r="A80" s="21"/>
      <c r="B80" s="46"/>
      <c r="C80" s="46"/>
      <c r="D80" s="46"/>
      <c r="E80" s="46"/>
      <c r="F80" s="46"/>
      <c r="G80" s="46"/>
      <c r="H80" s="46"/>
      <c r="I80" s="46"/>
      <c r="J80" s="46"/>
      <c r="K80" s="46"/>
      <c r="L80" s="46"/>
      <c r="M80" s="46"/>
      <c r="N80" s="52"/>
      <c r="O80" s="52"/>
      <c r="P80" s="52"/>
      <c r="Q80" s="52"/>
      <c r="R80" s="52"/>
      <c r="S80" s="52"/>
      <c r="T80" s="52"/>
      <c r="U80" s="52"/>
      <c r="V80" s="52"/>
      <c r="W80" s="52"/>
      <c r="X80" s="52"/>
      <c r="Y80" s="52"/>
      <c r="Z80" s="52"/>
      <c r="AA80" s="52"/>
      <c r="AB80" s="52"/>
      <c r="AC80" s="52"/>
      <c r="AD80" s="52"/>
      <c r="AE80" s="52"/>
      <c r="AF80" s="52"/>
      <c r="AG80" s="52"/>
      <c r="AH80" s="52"/>
      <c r="AI80" s="52"/>
      <c r="AJ80" s="52"/>
      <c r="AK80" s="47"/>
    </row>
    <row r="81" ht="15" customHeight="1">
      <c r="A81" s="21"/>
      <c r="B81" s="46"/>
      <c r="C81" s="46"/>
      <c r="D81" s="46"/>
      <c r="E81" s="46"/>
      <c r="F81" s="46"/>
      <c r="G81" s="46"/>
      <c r="H81" s="46"/>
      <c r="I81" s="46"/>
      <c r="J81" s="46"/>
      <c r="K81" s="46"/>
      <c r="L81" s="46"/>
      <c r="M81" s="46"/>
      <c r="N81" s="52"/>
      <c r="O81" s="52"/>
      <c r="P81" s="52"/>
      <c r="Q81" s="52"/>
      <c r="R81" s="52"/>
      <c r="S81" s="52"/>
      <c r="T81" s="52"/>
      <c r="U81" s="52"/>
      <c r="V81" s="52"/>
      <c r="W81" s="52"/>
      <c r="X81" s="52"/>
      <c r="Y81" s="52"/>
      <c r="Z81" s="52"/>
      <c r="AA81" s="52"/>
      <c r="AB81" s="52"/>
      <c r="AC81" s="52"/>
      <c r="AD81" s="52"/>
      <c r="AE81" s="52"/>
      <c r="AF81" s="52"/>
      <c r="AG81" s="52"/>
      <c r="AH81" s="52"/>
      <c r="AI81" s="52"/>
      <c r="AJ81" s="52"/>
      <c r="AK81" s="47"/>
    </row>
    <row r="82" ht="15" customHeight="1">
      <c r="A82" s="21"/>
      <c r="B82" s="46"/>
      <c r="C82" s="46"/>
      <c r="D82" s="46"/>
      <c r="E82" s="46"/>
      <c r="F82" s="46"/>
      <c r="G82" s="46"/>
      <c r="H82" s="46"/>
      <c r="I82" s="46"/>
      <c r="J82" s="46"/>
      <c r="K82" s="46"/>
      <c r="L82" s="46"/>
      <c r="M82" s="46"/>
      <c r="N82" s="52"/>
      <c r="O82" s="52"/>
      <c r="P82" s="52"/>
      <c r="Q82" s="52"/>
      <c r="R82" s="52"/>
      <c r="S82" s="52"/>
      <c r="T82" s="52"/>
      <c r="U82" s="52"/>
      <c r="V82" s="52"/>
      <c r="W82" s="52"/>
      <c r="X82" s="52"/>
      <c r="Y82" s="52"/>
      <c r="Z82" s="52"/>
      <c r="AA82" s="52"/>
      <c r="AB82" s="52"/>
      <c r="AC82" s="52"/>
      <c r="AD82" s="52"/>
      <c r="AE82" s="52"/>
      <c r="AF82" s="52"/>
      <c r="AG82" s="52"/>
      <c r="AH82" s="52"/>
      <c r="AI82" s="52"/>
      <c r="AJ82" s="52"/>
      <c r="AK82" s="47"/>
    </row>
    <row r="83" ht="15" customHeight="1">
      <c r="A83" s="21"/>
      <c r="B83" s="46"/>
      <c r="C83" s="46"/>
      <c r="D83" s="46"/>
      <c r="E83" s="46"/>
      <c r="F83" s="46"/>
      <c r="G83" s="46"/>
      <c r="H83" s="46"/>
      <c r="I83" s="46"/>
      <c r="J83" s="46"/>
      <c r="K83" s="46"/>
      <c r="L83" s="46"/>
      <c r="M83" s="46"/>
      <c r="N83" s="52"/>
      <c r="O83" s="52"/>
      <c r="P83" s="52"/>
      <c r="Q83" s="52"/>
      <c r="R83" s="52"/>
      <c r="S83" s="52"/>
      <c r="T83" s="52"/>
      <c r="U83" s="52"/>
      <c r="V83" s="52"/>
      <c r="W83" s="52"/>
      <c r="X83" s="52"/>
      <c r="Y83" s="52"/>
      <c r="Z83" s="52"/>
      <c r="AA83" s="52"/>
      <c r="AB83" s="52"/>
      <c r="AC83" s="52"/>
      <c r="AD83" s="52"/>
      <c r="AE83" s="52"/>
      <c r="AF83" s="52"/>
      <c r="AG83" s="52"/>
      <c r="AH83" s="52"/>
      <c r="AI83" s="52"/>
      <c r="AJ83" s="52"/>
      <c r="AK83" s="47"/>
    </row>
    <row r="84" ht="15" customHeight="1">
      <c r="A84" s="21"/>
      <c r="B84" s="46"/>
      <c r="C84" s="46"/>
      <c r="D84" s="46"/>
      <c r="E84" s="46"/>
      <c r="F84" s="46"/>
      <c r="G84" s="46"/>
      <c r="H84" s="46"/>
      <c r="I84" s="46"/>
      <c r="J84" s="46"/>
      <c r="K84" s="46"/>
      <c r="L84" s="46"/>
      <c r="M84" s="46"/>
      <c r="N84" s="52"/>
      <c r="O84" s="52"/>
      <c r="P84" s="52"/>
      <c r="Q84" s="52"/>
      <c r="R84" s="52"/>
      <c r="S84" s="52"/>
      <c r="T84" s="52"/>
      <c r="U84" s="52"/>
      <c r="V84" s="52"/>
      <c r="W84" s="52"/>
      <c r="X84" s="52"/>
      <c r="Y84" s="52"/>
      <c r="Z84" s="52"/>
      <c r="AA84" s="52"/>
      <c r="AB84" s="52"/>
      <c r="AC84" s="52"/>
      <c r="AD84" s="52"/>
      <c r="AE84" s="52"/>
      <c r="AF84" s="52"/>
      <c r="AG84" s="52"/>
      <c r="AH84" s="52"/>
      <c r="AI84" s="52"/>
      <c r="AJ84" s="52"/>
      <c r="AK84" s="47"/>
    </row>
    <row r="85" ht="15" customHeight="1">
      <c r="A85" s="21"/>
      <c r="B85" s="46"/>
      <c r="C85" s="46"/>
      <c r="D85" s="46"/>
      <c r="E85" s="46"/>
      <c r="F85" s="46"/>
      <c r="G85" s="46"/>
      <c r="H85" s="46"/>
      <c r="I85" s="46"/>
      <c r="J85" s="46"/>
      <c r="K85" s="46"/>
      <c r="L85" s="46"/>
      <c r="M85" s="46"/>
      <c r="N85" s="52"/>
      <c r="O85" s="52"/>
      <c r="P85" s="52"/>
      <c r="Q85" s="52"/>
      <c r="R85" s="52"/>
      <c r="S85" s="52"/>
      <c r="T85" s="52"/>
      <c r="U85" s="52"/>
      <c r="V85" s="52"/>
      <c r="W85" s="52"/>
      <c r="X85" s="52"/>
      <c r="Y85" s="52"/>
      <c r="Z85" s="52"/>
      <c r="AA85" s="52"/>
      <c r="AB85" s="52"/>
      <c r="AC85" s="52"/>
      <c r="AD85" s="52"/>
      <c r="AE85" s="52"/>
      <c r="AF85" s="52"/>
      <c r="AG85" s="52"/>
      <c r="AH85" s="52"/>
      <c r="AI85" s="52"/>
      <c r="AJ85" s="52"/>
      <c r="AK85" s="47"/>
    </row>
    <row r="86" ht="15" customHeight="1">
      <c r="A86" s="21"/>
      <c r="B86" s="46"/>
      <c r="C86" s="46"/>
      <c r="D86" s="46"/>
      <c r="E86" s="46"/>
      <c r="F86" s="46"/>
      <c r="G86" s="46"/>
      <c r="H86" s="46"/>
      <c r="I86" s="46"/>
      <c r="J86" s="46"/>
      <c r="K86" s="46"/>
      <c r="L86" s="46"/>
      <c r="M86" s="46"/>
      <c r="N86" s="52"/>
      <c r="O86" s="52"/>
      <c r="P86" s="52"/>
      <c r="Q86" s="52"/>
      <c r="R86" s="52"/>
      <c r="S86" s="52"/>
      <c r="T86" s="52"/>
      <c r="U86" s="52"/>
      <c r="V86" s="52"/>
      <c r="W86" s="52"/>
      <c r="X86" s="52"/>
      <c r="Y86" s="52"/>
      <c r="Z86" s="52"/>
      <c r="AA86" s="52"/>
      <c r="AB86" s="52"/>
      <c r="AC86" s="52"/>
      <c r="AD86" s="52"/>
      <c r="AE86" s="52"/>
      <c r="AF86" s="52"/>
      <c r="AG86" s="52"/>
      <c r="AH86" s="52"/>
      <c r="AI86" s="52"/>
      <c r="AJ86" s="52"/>
      <c r="AK86" s="47"/>
    </row>
    <row r="87" ht="15" customHeight="1">
      <c r="A87" s="21"/>
      <c r="B87" s="46"/>
      <c r="C87" s="46"/>
      <c r="D87" s="46"/>
      <c r="E87" s="46"/>
      <c r="F87" s="46"/>
      <c r="G87" s="46"/>
      <c r="H87" s="46"/>
      <c r="I87" s="46"/>
      <c r="J87" s="46"/>
      <c r="K87" s="46"/>
      <c r="L87" s="46"/>
      <c r="M87" s="46"/>
      <c r="N87" s="52"/>
      <c r="O87" s="52"/>
      <c r="P87" s="52"/>
      <c r="Q87" s="52"/>
      <c r="R87" s="52"/>
      <c r="S87" s="52"/>
      <c r="T87" s="52"/>
      <c r="U87" s="52"/>
      <c r="V87" s="52"/>
      <c r="W87" s="52"/>
      <c r="X87" s="52"/>
      <c r="Y87" s="52"/>
      <c r="Z87" s="52"/>
      <c r="AA87" s="52"/>
      <c r="AB87" s="52"/>
      <c r="AC87" s="52"/>
      <c r="AD87" s="52"/>
      <c r="AE87" s="52"/>
      <c r="AF87" s="52"/>
      <c r="AG87" s="52"/>
      <c r="AH87" s="52"/>
      <c r="AI87" s="52"/>
      <c r="AJ87" s="52"/>
      <c r="AK87" s="47"/>
    </row>
    <row r="88" ht="15" customHeight="1">
      <c r="A88" s="21"/>
      <c r="B88" s="46"/>
      <c r="C88" s="46"/>
      <c r="D88" s="46"/>
      <c r="E88" s="46"/>
      <c r="F88" s="46"/>
      <c r="G88" s="46"/>
      <c r="H88" s="46"/>
      <c r="I88" s="46"/>
      <c r="J88" s="46"/>
      <c r="K88" s="46"/>
      <c r="L88" s="46"/>
      <c r="M88" s="46"/>
      <c r="N88" s="52"/>
      <c r="O88" s="52"/>
      <c r="P88" s="52"/>
      <c r="Q88" s="52"/>
      <c r="R88" s="52"/>
      <c r="S88" s="52"/>
      <c r="T88" s="52"/>
      <c r="U88" s="52"/>
      <c r="V88" s="52"/>
      <c r="W88" s="52"/>
      <c r="X88" s="52"/>
      <c r="Y88" s="52"/>
      <c r="Z88" s="52"/>
      <c r="AA88" s="52"/>
      <c r="AB88" s="52"/>
      <c r="AC88" s="52"/>
      <c r="AD88" s="52"/>
      <c r="AE88" s="52"/>
      <c r="AF88" s="52"/>
      <c r="AG88" s="52"/>
      <c r="AH88" s="52"/>
      <c r="AI88" s="52"/>
      <c r="AJ88" s="52"/>
      <c r="AK88" s="47"/>
    </row>
    <row r="89" ht="15" customHeight="1">
      <c r="A89" s="21"/>
      <c r="B89" s="46"/>
      <c r="C89" s="46"/>
      <c r="D89" s="46"/>
      <c r="E89" s="46"/>
      <c r="F89" s="46"/>
      <c r="G89" s="46"/>
      <c r="H89" s="46"/>
      <c r="I89" s="46"/>
      <c r="J89" s="46"/>
      <c r="K89" s="46"/>
      <c r="L89" s="46"/>
      <c r="M89" s="46"/>
      <c r="N89" s="52"/>
      <c r="O89" s="52"/>
      <c r="P89" s="52"/>
      <c r="Q89" s="52"/>
      <c r="R89" s="52"/>
      <c r="S89" s="52"/>
      <c r="T89" s="52"/>
      <c r="U89" s="52"/>
      <c r="V89" s="52"/>
      <c r="W89" s="52"/>
      <c r="X89" s="52"/>
      <c r="Y89" s="52"/>
      <c r="Z89" s="52"/>
      <c r="AA89" s="52"/>
      <c r="AB89" s="52"/>
      <c r="AC89" s="52"/>
      <c r="AD89" s="52"/>
      <c r="AE89" s="52"/>
      <c r="AF89" s="52"/>
      <c r="AG89" s="52"/>
      <c r="AH89" s="52"/>
      <c r="AI89" s="52"/>
      <c r="AJ89" s="52"/>
      <c r="AK89" s="47"/>
    </row>
    <row r="90" ht="15" customHeight="1">
      <c r="A90" s="21"/>
      <c r="B90" s="46"/>
      <c r="C90" s="46"/>
      <c r="D90" s="46"/>
      <c r="E90" s="46"/>
      <c r="F90" s="46"/>
      <c r="G90" s="46"/>
      <c r="H90" s="46"/>
      <c r="I90" s="46"/>
      <c r="J90" s="46"/>
      <c r="K90" s="46"/>
      <c r="L90" s="46"/>
      <c r="M90" s="46"/>
      <c r="N90" s="52"/>
      <c r="O90" s="52"/>
      <c r="P90" s="52"/>
      <c r="Q90" s="52"/>
      <c r="R90" s="52"/>
      <c r="S90" s="52"/>
      <c r="T90" s="52"/>
      <c r="U90" s="52"/>
      <c r="V90" s="52"/>
      <c r="W90" s="52"/>
      <c r="X90" s="52"/>
      <c r="Y90" s="52"/>
      <c r="Z90" s="52"/>
      <c r="AA90" s="52"/>
      <c r="AB90" s="52"/>
      <c r="AC90" s="52"/>
      <c r="AD90" s="52"/>
      <c r="AE90" s="52"/>
      <c r="AF90" s="52"/>
      <c r="AG90" s="52"/>
      <c r="AH90" s="52"/>
      <c r="AI90" s="52"/>
      <c r="AJ90" s="52"/>
      <c r="AK90" s="47"/>
    </row>
    <row r="91" ht="15" customHeight="1">
      <c r="A91" s="21"/>
      <c r="B91" s="46"/>
      <c r="C91" s="46"/>
      <c r="D91" s="46"/>
      <c r="E91" s="46"/>
      <c r="F91" s="46"/>
      <c r="G91" s="46"/>
      <c r="H91" s="46"/>
      <c r="I91" s="46"/>
      <c r="J91" s="46"/>
      <c r="K91" s="46"/>
      <c r="L91" s="46"/>
      <c r="M91" s="46"/>
      <c r="N91" s="52"/>
      <c r="O91" s="52"/>
      <c r="P91" s="52"/>
      <c r="Q91" s="52"/>
      <c r="R91" s="52"/>
      <c r="S91" s="52"/>
      <c r="T91" s="52"/>
      <c r="U91" s="52"/>
      <c r="V91" s="52"/>
      <c r="W91" s="52"/>
      <c r="X91" s="52"/>
      <c r="Y91" s="52"/>
      <c r="Z91" s="52"/>
      <c r="AA91" s="52"/>
      <c r="AB91" s="52"/>
      <c r="AC91" s="52"/>
      <c r="AD91" s="52"/>
      <c r="AE91" s="52"/>
      <c r="AF91" s="52"/>
      <c r="AG91" s="52"/>
      <c r="AH91" s="52"/>
      <c r="AI91" s="52"/>
      <c r="AJ91" s="52"/>
      <c r="AK91" s="47"/>
    </row>
    <row r="92" ht="15" customHeight="1">
      <c r="A92" s="21"/>
      <c r="B92" s="46"/>
      <c r="C92" s="46"/>
      <c r="D92" s="46"/>
      <c r="E92" s="46"/>
      <c r="F92" s="46"/>
      <c r="G92" s="46"/>
      <c r="H92" s="46"/>
      <c r="I92" s="46"/>
      <c r="J92" s="46"/>
      <c r="K92" s="46"/>
      <c r="L92" s="46"/>
      <c r="M92" s="46"/>
      <c r="N92" s="52"/>
      <c r="O92" s="52"/>
      <c r="P92" s="52"/>
      <c r="Q92" s="52"/>
      <c r="R92" s="52"/>
      <c r="S92" s="52"/>
      <c r="T92" s="52"/>
      <c r="U92" s="52"/>
      <c r="V92" s="52"/>
      <c r="W92" s="52"/>
      <c r="X92" s="52"/>
      <c r="Y92" s="52"/>
      <c r="Z92" s="52"/>
      <c r="AA92" s="52"/>
      <c r="AB92" s="52"/>
      <c r="AC92" s="52"/>
      <c r="AD92" s="52"/>
      <c r="AE92" s="52"/>
      <c r="AF92" s="52"/>
      <c r="AG92" s="52"/>
      <c r="AH92" s="52"/>
      <c r="AI92" s="52"/>
      <c r="AJ92" s="52"/>
      <c r="AK92" s="47"/>
    </row>
    <row r="93" ht="15" customHeight="1">
      <c r="A93" s="21"/>
      <c r="B93" s="46"/>
      <c r="C93" s="46"/>
      <c r="D93" s="46"/>
      <c r="E93" s="46"/>
      <c r="F93" s="46"/>
      <c r="G93" s="46"/>
      <c r="H93" s="46"/>
      <c r="I93" s="46"/>
      <c r="J93" s="46"/>
      <c r="K93" s="46"/>
      <c r="L93" s="46"/>
      <c r="M93" s="46"/>
      <c r="N93" s="52"/>
      <c r="O93" s="52"/>
      <c r="P93" s="52"/>
      <c r="Q93" s="52"/>
      <c r="R93" s="52"/>
      <c r="S93" s="52"/>
      <c r="T93" s="52"/>
      <c r="U93" s="52"/>
      <c r="V93" s="52"/>
      <c r="W93" s="52"/>
      <c r="X93" s="52"/>
      <c r="Y93" s="52"/>
      <c r="Z93" s="52"/>
      <c r="AA93" s="52"/>
      <c r="AB93" s="52"/>
      <c r="AC93" s="52"/>
      <c r="AD93" s="52"/>
      <c r="AE93" s="52"/>
      <c r="AF93" s="52"/>
      <c r="AG93" s="52"/>
      <c r="AH93" s="52"/>
      <c r="AI93" s="52"/>
      <c r="AJ93" s="52"/>
      <c r="AK93" s="47"/>
    </row>
    <row r="94" ht="15" customHeight="1">
      <c r="A94" s="21"/>
      <c r="B94" s="46"/>
      <c r="C94" s="46"/>
      <c r="D94" s="46"/>
      <c r="E94" s="46"/>
      <c r="F94" s="46"/>
      <c r="G94" s="46"/>
      <c r="H94" s="46"/>
      <c r="I94" s="46"/>
      <c r="J94" s="46"/>
      <c r="K94" s="46"/>
      <c r="L94" s="46"/>
      <c r="M94" s="46"/>
      <c r="N94" s="52"/>
      <c r="O94" s="52"/>
      <c r="P94" s="52"/>
      <c r="Q94" s="52"/>
      <c r="R94" s="52"/>
      <c r="S94" s="52"/>
      <c r="T94" s="52"/>
      <c r="U94" s="52"/>
      <c r="V94" s="52"/>
      <c r="W94" s="52"/>
      <c r="X94" s="52"/>
      <c r="Y94" s="52"/>
      <c r="Z94" s="52"/>
      <c r="AA94" s="52"/>
      <c r="AB94" s="52"/>
      <c r="AC94" s="52"/>
      <c r="AD94" s="52"/>
      <c r="AE94" s="52"/>
      <c r="AF94" s="52"/>
      <c r="AG94" s="52"/>
      <c r="AH94" s="52"/>
      <c r="AI94" s="52"/>
      <c r="AJ94" s="52"/>
      <c r="AK94" s="47"/>
    </row>
    <row r="95" ht="15" customHeight="1">
      <c r="A95" s="21"/>
      <c r="B95" s="46"/>
      <c r="C95" s="46"/>
      <c r="D95" s="46"/>
      <c r="E95" s="46"/>
      <c r="F95" s="46"/>
      <c r="G95" s="46"/>
      <c r="H95" s="46"/>
      <c r="I95" s="46"/>
      <c r="J95" s="46"/>
      <c r="K95" s="46"/>
      <c r="L95" s="46"/>
      <c r="M95" s="46"/>
      <c r="N95" s="52"/>
      <c r="O95" s="52"/>
      <c r="P95" s="52"/>
      <c r="Q95" s="52"/>
      <c r="R95" s="52"/>
      <c r="S95" s="52"/>
      <c r="T95" s="52"/>
      <c r="U95" s="52"/>
      <c r="V95" s="52"/>
      <c r="W95" s="52"/>
      <c r="X95" s="52"/>
      <c r="Y95" s="52"/>
      <c r="Z95" s="52"/>
      <c r="AA95" s="52"/>
      <c r="AB95" s="52"/>
      <c r="AC95" s="52"/>
      <c r="AD95" s="52"/>
      <c r="AE95" s="52"/>
      <c r="AF95" s="52"/>
      <c r="AG95" s="52"/>
      <c r="AH95" s="52"/>
      <c r="AI95" s="52"/>
      <c r="AJ95" s="52"/>
      <c r="AK95" s="47"/>
    </row>
    <row r="96" ht="15" customHeight="1">
      <c r="A96" s="21"/>
      <c r="B96" s="46"/>
      <c r="C96" s="46"/>
      <c r="D96" s="46"/>
      <c r="E96" s="46"/>
      <c r="F96" s="46"/>
      <c r="G96" s="46"/>
      <c r="H96" s="46"/>
      <c r="I96" s="46"/>
      <c r="J96" s="46"/>
      <c r="K96" s="46"/>
      <c r="L96" s="46"/>
      <c r="M96" s="46"/>
      <c r="N96" s="52"/>
      <c r="O96" s="52"/>
      <c r="P96" s="52"/>
      <c r="Q96" s="52"/>
      <c r="R96" s="52"/>
      <c r="S96" s="52"/>
      <c r="T96" s="52"/>
      <c r="U96" s="52"/>
      <c r="V96" s="52"/>
      <c r="W96" s="52"/>
      <c r="X96" s="52"/>
      <c r="Y96" s="52"/>
      <c r="Z96" s="52"/>
      <c r="AA96" s="52"/>
      <c r="AB96" s="52"/>
      <c r="AC96" s="52"/>
      <c r="AD96" s="52"/>
      <c r="AE96" s="52"/>
      <c r="AF96" s="52"/>
      <c r="AG96" s="52"/>
      <c r="AH96" s="52"/>
      <c r="AI96" s="52"/>
      <c r="AJ96" s="52"/>
      <c r="AK96" s="47"/>
    </row>
    <row r="97" ht="15" customHeight="1">
      <c r="A97" s="48"/>
      <c r="B97" s="49"/>
      <c r="C97" s="49"/>
      <c r="D97" s="49"/>
      <c r="E97" s="49"/>
      <c r="F97" s="49"/>
      <c r="G97" s="49"/>
      <c r="H97" s="49"/>
      <c r="I97" s="49"/>
      <c r="J97" s="49"/>
      <c r="K97" s="49"/>
      <c r="L97" s="49"/>
      <c r="M97" s="49"/>
      <c r="N97" s="64"/>
      <c r="O97" s="64"/>
      <c r="P97" s="64"/>
      <c r="Q97" s="64"/>
      <c r="R97" s="64"/>
      <c r="S97" s="64"/>
      <c r="T97" s="64"/>
      <c r="U97" s="64"/>
      <c r="V97" s="64"/>
      <c r="W97" s="64"/>
      <c r="X97" s="64"/>
      <c r="Y97" s="64"/>
      <c r="Z97" s="64"/>
      <c r="AA97" s="64"/>
      <c r="AB97" s="64"/>
      <c r="AC97" s="64"/>
      <c r="AD97" s="64"/>
      <c r="AE97" s="64"/>
      <c r="AF97" s="64"/>
      <c r="AG97" s="64"/>
      <c r="AH97" s="64"/>
      <c r="AI97" s="64"/>
      <c r="AJ97" s="64"/>
      <c r="AK97" s="50"/>
    </row>
  </sheetData>
  <mergeCells count="8">
    <mergeCell ref="B11:M11"/>
    <mergeCell ref="B3:AE4"/>
    <mergeCell ref="B6:M6"/>
    <mergeCell ref="B7:M7"/>
    <mergeCell ref="B12:M12"/>
    <mergeCell ref="B8:M8"/>
    <mergeCell ref="B9:M9"/>
    <mergeCell ref="B10:M10"/>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5.xml><?xml version="1.0" encoding="utf-8"?>
<worksheet xmlns:r="http://schemas.openxmlformats.org/officeDocument/2006/relationships" xmlns="http://schemas.openxmlformats.org/spreadsheetml/2006/main">
  <dimension ref="A1:S134"/>
  <sheetViews>
    <sheetView workbookViewId="0" showGridLines="0" defaultGridColor="1"/>
  </sheetViews>
  <sheetFormatPr defaultColWidth="9.16667" defaultRowHeight="15" customHeight="1" outlineLevelRow="0" outlineLevelCol="0"/>
  <cols>
    <col min="1" max="2" width="9.17188" style="65" customWidth="1"/>
    <col min="3" max="3" width="10.8516" style="65" customWidth="1"/>
    <col min="4" max="12" width="9.17188" style="65" customWidth="1"/>
    <col min="13" max="13" width="11.1719" style="65" customWidth="1"/>
    <col min="14" max="14" width="2" style="65" customWidth="1"/>
    <col min="15" max="19" width="9.17188" style="65" customWidth="1"/>
    <col min="20" max="16384" width="9.17188" style="65" customWidth="1"/>
  </cols>
  <sheetData>
    <row r="1" ht="15" customHeight="1">
      <c r="A1" s="18"/>
      <c r="B1" s="19"/>
      <c r="C1" s="19"/>
      <c r="D1" s="19"/>
      <c r="E1" s="19"/>
      <c r="F1" s="19"/>
      <c r="G1" s="19"/>
      <c r="H1" s="19"/>
      <c r="I1" s="19"/>
      <c r="J1" s="19"/>
      <c r="K1" s="19"/>
      <c r="L1" s="19"/>
      <c r="M1" s="19"/>
      <c r="N1" s="19"/>
      <c r="O1" s="19"/>
      <c r="P1" s="19"/>
      <c r="Q1" s="19"/>
      <c r="R1" s="19"/>
      <c r="S1" s="20"/>
    </row>
    <row r="2" ht="15" customHeight="1">
      <c r="A2" s="21"/>
      <c r="B2" s="52"/>
      <c r="C2" s="52"/>
      <c r="D2" s="52"/>
      <c r="E2" s="52"/>
      <c r="F2" s="52"/>
      <c r="G2" s="52"/>
      <c r="H2" s="52"/>
      <c r="I2" s="52"/>
      <c r="J2" s="52"/>
      <c r="K2" s="52"/>
      <c r="L2" s="52"/>
      <c r="M2" s="52"/>
      <c r="N2" s="52"/>
      <c r="O2" s="52"/>
      <c r="P2" s="52"/>
      <c r="Q2" s="52"/>
      <c r="R2" s="52"/>
      <c r="S2" s="47"/>
    </row>
    <row r="3" ht="12.75" customHeight="1">
      <c r="A3" s="24"/>
      <c r="B3" t="s" s="66">
        <v>22</v>
      </c>
      <c r="C3" s="29"/>
      <c r="D3" s="29"/>
      <c r="E3" s="29"/>
      <c r="F3" s="29"/>
      <c r="G3" s="29"/>
      <c r="H3" s="29"/>
      <c r="I3" s="29"/>
      <c r="J3" s="29"/>
      <c r="K3" s="29"/>
      <c r="L3" s="29"/>
      <c r="M3" s="29"/>
      <c r="N3" s="30"/>
      <c r="O3" s="58"/>
      <c r="P3" s="52"/>
      <c r="Q3" s="52"/>
      <c r="R3" s="52"/>
      <c r="S3" s="47"/>
    </row>
    <row r="4" ht="9.75" customHeight="1">
      <c r="A4" s="24"/>
      <c r="B4" s="28"/>
      <c r="C4" s="29"/>
      <c r="D4" s="29"/>
      <c r="E4" s="29"/>
      <c r="F4" s="29"/>
      <c r="G4" s="29"/>
      <c r="H4" s="29"/>
      <c r="I4" s="29"/>
      <c r="J4" s="29"/>
      <c r="K4" s="29"/>
      <c r="L4" s="29"/>
      <c r="M4" s="29"/>
      <c r="N4" s="30"/>
      <c r="O4" s="58"/>
      <c r="P4" s="52"/>
      <c r="Q4" s="52"/>
      <c r="R4" s="52"/>
      <c r="S4" s="47"/>
    </row>
    <row r="5" ht="15.75" customHeight="1">
      <c r="A5" s="24"/>
      <c r="B5" s="67"/>
      <c r="C5" s="68"/>
      <c r="D5" s="68"/>
      <c r="E5" s="68"/>
      <c r="F5" s="68"/>
      <c r="G5" s="68"/>
      <c r="H5" s="68"/>
      <c r="I5" s="68"/>
      <c r="J5" s="68"/>
      <c r="K5" s="68"/>
      <c r="L5" s="68"/>
      <c r="M5" s="68"/>
      <c r="N5" s="69"/>
      <c r="O5" s="58"/>
      <c r="P5" s="52"/>
      <c r="Q5" s="52"/>
      <c r="R5" s="52"/>
      <c r="S5" s="47"/>
    </row>
    <row r="6" ht="15.75" customHeight="1">
      <c r="A6" s="24"/>
      <c r="B6" s="70"/>
      <c r="C6" s="71"/>
      <c r="D6" s="71"/>
      <c r="E6" s="71"/>
      <c r="F6" s="71"/>
      <c r="G6" s="71"/>
      <c r="H6" s="71"/>
      <c r="I6" s="71"/>
      <c r="J6" s="71"/>
      <c r="K6" s="71"/>
      <c r="L6" s="71"/>
      <c r="M6" s="71"/>
      <c r="N6" s="72"/>
      <c r="O6" s="58"/>
      <c r="P6" s="52"/>
      <c r="Q6" s="52"/>
      <c r="R6" s="52"/>
      <c r="S6" s="47"/>
    </row>
    <row r="7" ht="15" customHeight="1">
      <c r="A7" s="24"/>
      <c r="B7" t="s" s="73">
        <v>23</v>
      </c>
      <c r="C7" s="74"/>
      <c r="D7" s="74"/>
      <c r="E7" s="74"/>
      <c r="F7" s="74"/>
      <c r="G7" s="74"/>
      <c r="H7" s="74"/>
      <c r="I7" s="74"/>
      <c r="J7" s="74"/>
      <c r="K7" s="74"/>
      <c r="L7" s="74"/>
      <c r="M7" s="75"/>
      <c r="N7" s="32"/>
      <c r="O7" s="58"/>
      <c r="P7" s="52"/>
      <c r="Q7" s="52"/>
      <c r="R7" s="52"/>
      <c r="S7" s="47"/>
    </row>
    <row r="8" ht="15" customHeight="1">
      <c r="A8" s="24"/>
      <c r="B8" s="76"/>
      <c r="C8" s="77"/>
      <c r="D8" s="77"/>
      <c r="E8" s="77"/>
      <c r="F8" s="77"/>
      <c r="G8" s="77"/>
      <c r="H8" s="77"/>
      <c r="I8" s="77"/>
      <c r="J8" s="77"/>
      <c r="K8" s="77"/>
      <c r="L8" s="77"/>
      <c r="M8" s="77"/>
      <c r="N8" s="32"/>
      <c r="O8" s="58"/>
      <c r="P8" s="52"/>
      <c r="Q8" s="52"/>
      <c r="R8" s="52"/>
      <c r="S8" s="47"/>
    </row>
    <row r="9" ht="15" customHeight="1">
      <c r="A9" s="24"/>
      <c r="B9" s="76"/>
      <c r="C9" s="77"/>
      <c r="D9" s="77"/>
      <c r="E9" s="77"/>
      <c r="F9" s="77"/>
      <c r="G9" s="77"/>
      <c r="H9" s="77"/>
      <c r="I9" s="77"/>
      <c r="J9" s="77"/>
      <c r="K9" s="77"/>
      <c r="L9" s="77"/>
      <c r="M9" s="77"/>
      <c r="N9" s="32"/>
      <c r="O9" s="58"/>
      <c r="P9" s="52"/>
      <c r="Q9" s="52"/>
      <c r="R9" s="52"/>
      <c r="S9" s="47"/>
    </row>
    <row r="10" ht="15" customHeight="1">
      <c r="A10" s="24"/>
      <c r="B10" s="76"/>
      <c r="C10" s="77"/>
      <c r="D10" s="77"/>
      <c r="E10" s="77"/>
      <c r="F10" s="77"/>
      <c r="G10" s="77"/>
      <c r="H10" s="77"/>
      <c r="I10" s="77"/>
      <c r="J10" s="77"/>
      <c r="K10" s="77"/>
      <c r="L10" s="77"/>
      <c r="M10" s="77"/>
      <c r="N10" s="32"/>
      <c r="O10" s="58"/>
      <c r="P10" s="52"/>
      <c r="Q10" s="52"/>
      <c r="R10" s="52"/>
      <c r="S10" s="47"/>
    </row>
    <row r="11" ht="15" customHeight="1">
      <c r="A11" s="24"/>
      <c r="B11" s="76"/>
      <c r="C11" s="77"/>
      <c r="D11" s="77"/>
      <c r="E11" s="77"/>
      <c r="F11" s="77"/>
      <c r="G11" s="77"/>
      <c r="H11" s="77"/>
      <c r="I11" s="77"/>
      <c r="J11" s="77"/>
      <c r="K11" s="77"/>
      <c r="L11" s="77"/>
      <c r="M11" s="77"/>
      <c r="N11" s="32"/>
      <c r="O11" s="58"/>
      <c r="P11" s="52"/>
      <c r="Q11" s="52"/>
      <c r="R11" s="52"/>
      <c r="S11" s="47"/>
    </row>
    <row r="12" ht="15" customHeight="1">
      <c r="A12" s="24"/>
      <c r="B12" s="76"/>
      <c r="C12" s="77"/>
      <c r="D12" s="77"/>
      <c r="E12" s="77"/>
      <c r="F12" s="77"/>
      <c r="G12" s="77"/>
      <c r="H12" s="77"/>
      <c r="I12" s="77"/>
      <c r="J12" s="77"/>
      <c r="K12" s="77"/>
      <c r="L12" s="77"/>
      <c r="M12" s="77"/>
      <c r="N12" s="32"/>
      <c r="O12" s="58"/>
      <c r="P12" s="52"/>
      <c r="Q12" s="52"/>
      <c r="R12" s="52"/>
      <c r="S12" s="47"/>
    </row>
    <row r="13" ht="15" customHeight="1">
      <c r="A13" s="24"/>
      <c r="B13" s="76"/>
      <c r="C13" s="77"/>
      <c r="D13" s="77"/>
      <c r="E13" s="77"/>
      <c r="F13" s="77"/>
      <c r="G13" s="77"/>
      <c r="H13" s="77"/>
      <c r="I13" s="77"/>
      <c r="J13" s="77"/>
      <c r="K13" s="77"/>
      <c r="L13" s="77"/>
      <c r="M13" s="77"/>
      <c r="N13" s="32"/>
      <c r="O13" s="58"/>
      <c r="P13" s="52"/>
      <c r="Q13" s="52"/>
      <c r="R13" s="52"/>
      <c r="S13" s="47"/>
    </row>
    <row r="14" ht="15" customHeight="1">
      <c r="A14" s="24"/>
      <c r="B14" s="76"/>
      <c r="C14" s="77"/>
      <c r="D14" s="77"/>
      <c r="E14" s="77"/>
      <c r="F14" s="77"/>
      <c r="G14" s="77"/>
      <c r="H14" s="77"/>
      <c r="I14" s="77"/>
      <c r="J14" s="77"/>
      <c r="K14" s="77"/>
      <c r="L14" s="77"/>
      <c r="M14" s="77"/>
      <c r="N14" s="32"/>
      <c r="O14" s="58"/>
      <c r="P14" s="52"/>
      <c r="Q14" s="52"/>
      <c r="R14" s="52"/>
      <c r="S14" s="47"/>
    </row>
    <row r="15" ht="15" customHeight="1">
      <c r="A15" s="24"/>
      <c r="B15" s="76"/>
      <c r="C15" s="77"/>
      <c r="D15" s="77"/>
      <c r="E15" s="77"/>
      <c r="F15" s="77"/>
      <c r="G15" s="77"/>
      <c r="H15" s="77"/>
      <c r="I15" s="77"/>
      <c r="J15" s="77"/>
      <c r="K15" s="77"/>
      <c r="L15" s="77"/>
      <c r="M15" s="77"/>
      <c r="N15" s="32"/>
      <c r="O15" s="58"/>
      <c r="P15" s="52"/>
      <c r="Q15" s="52"/>
      <c r="R15" s="52"/>
      <c r="S15" s="47"/>
    </row>
    <row r="16" ht="15" customHeight="1">
      <c r="A16" s="24"/>
      <c r="B16" s="76"/>
      <c r="C16" s="77"/>
      <c r="D16" s="77"/>
      <c r="E16" s="77"/>
      <c r="F16" s="77"/>
      <c r="G16" s="77"/>
      <c r="H16" s="77"/>
      <c r="I16" s="77"/>
      <c r="J16" s="77"/>
      <c r="K16" s="77"/>
      <c r="L16" s="77"/>
      <c r="M16" s="77"/>
      <c r="N16" s="32"/>
      <c r="O16" s="58"/>
      <c r="P16" s="52"/>
      <c r="Q16" s="52"/>
      <c r="R16" s="52"/>
      <c r="S16" s="47"/>
    </row>
    <row r="17" ht="15" customHeight="1">
      <c r="A17" s="24"/>
      <c r="B17" s="76"/>
      <c r="C17" s="77"/>
      <c r="D17" s="77"/>
      <c r="E17" s="77"/>
      <c r="F17" s="77"/>
      <c r="G17" s="77"/>
      <c r="H17" s="77"/>
      <c r="I17" s="77"/>
      <c r="J17" s="77"/>
      <c r="K17" s="77"/>
      <c r="L17" s="77"/>
      <c r="M17" s="77"/>
      <c r="N17" s="32"/>
      <c r="O17" s="58"/>
      <c r="P17" s="52"/>
      <c r="Q17" s="52"/>
      <c r="R17" s="52"/>
      <c r="S17" s="47"/>
    </row>
    <row r="18" ht="15" customHeight="1">
      <c r="A18" s="24"/>
      <c r="B18" s="76"/>
      <c r="C18" s="77"/>
      <c r="D18" s="77"/>
      <c r="E18" s="77"/>
      <c r="F18" s="77"/>
      <c r="G18" s="77"/>
      <c r="H18" s="77"/>
      <c r="I18" s="77"/>
      <c r="J18" s="77"/>
      <c r="K18" s="77"/>
      <c r="L18" s="77"/>
      <c r="M18" s="77"/>
      <c r="N18" s="32"/>
      <c r="O18" s="58"/>
      <c r="P18" s="52"/>
      <c r="Q18" s="52"/>
      <c r="R18" s="52"/>
      <c r="S18" s="47"/>
    </row>
    <row r="19" ht="15" customHeight="1">
      <c r="A19" s="24"/>
      <c r="B19" s="76"/>
      <c r="C19" s="77"/>
      <c r="D19" s="77"/>
      <c r="E19" s="77"/>
      <c r="F19" s="77"/>
      <c r="G19" s="77"/>
      <c r="H19" s="77"/>
      <c r="I19" s="77"/>
      <c r="J19" s="77"/>
      <c r="K19" s="77"/>
      <c r="L19" s="77"/>
      <c r="M19" s="77"/>
      <c r="N19" s="32"/>
      <c r="O19" s="58"/>
      <c r="P19" s="52"/>
      <c r="Q19" s="52"/>
      <c r="R19" s="52"/>
      <c r="S19" s="47"/>
    </row>
    <row r="20" ht="18" customHeight="1">
      <c r="A20" s="24"/>
      <c r="B20" t="s" s="78">
        <v>24</v>
      </c>
      <c r="C20" s="77"/>
      <c r="D20" s="77"/>
      <c r="E20" s="77"/>
      <c r="F20" s="77"/>
      <c r="G20" s="77"/>
      <c r="H20" s="77"/>
      <c r="I20" s="77"/>
      <c r="J20" s="77"/>
      <c r="K20" s="77"/>
      <c r="L20" s="77"/>
      <c r="M20" s="77"/>
      <c r="N20" s="32"/>
      <c r="O20" s="58"/>
      <c r="P20" s="52"/>
      <c r="Q20" s="52"/>
      <c r="R20" s="52"/>
      <c r="S20" s="47"/>
    </row>
    <row r="21" ht="15" customHeight="1">
      <c r="A21" s="24"/>
      <c r="B21" s="76"/>
      <c r="C21" s="77"/>
      <c r="D21" s="77"/>
      <c r="E21" s="77"/>
      <c r="F21" s="77"/>
      <c r="G21" s="77"/>
      <c r="H21" s="77"/>
      <c r="I21" s="77"/>
      <c r="J21" s="77"/>
      <c r="K21" s="77"/>
      <c r="L21" s="77"/>
      <c r="M21" s="77"/>
      <c r="N21" s="32"/>
      <c r="O21" s="58"/>
      <c r="P21" s="52"/>
      <c r="Q21" s="52"/>
      <c r="R21" s="52"/>
      <c r="S21" s="47"/>
    </row>
    <row r="22" ht="15" customHeight="1">
      <c r="A22" s="24"/>
      <c r="B22" s="76"/>
      <c r="C22" t="s" s="79">
        <v>25</v>
      </c>
      <c r="D22" s="77"/>
      <c r="E22" s="77"/>
      <c r="F22" s="77"/>
      <c r="G22" s="77"/>
      <c r="H22" s="77"/>
      <c r="I22" s="77"/>
      <c r="J22" s="77"/>
      <c r="K22" s="77"/>
      <c r="L22" s="77"/>
      <c r="M22" s="77"/>
      <c r="N22" s="32"/>
      <c r="O22" s="58"/>
      <c r="P22" s="52"/>
      <c r="Q22" s="52"/>
      <c r="R22" s="52"/>
      <c r="S22" s="47"/>
    </row>
    <row r="23" ht="15" customHeight="1">
      <c r="A23" s="24"/>
      <c r="B23" s="76"/>
      <c r="C23" s="80"/>
      <c r="D23" t="s" s="81">
        <v>26</v>
      </c>
      <c r="E23" s="77"/>
      <c r="F23" s="77"/>
      <c r="G23" s="77"/>
      <c r="H23" s="77"/>
      <c r="I23" s="77"/>
      <c r="J23" s="77"/>
      <c r="K23" s="77"/>
      <c r="L23" s="77"/>
      <c r="M23" s="77"/>
      <c r="N23" s="32"/>
      <c r="O23" s="58"/>
      <c r="P23" s="52"/>
      <c r="Q23" s="52"/>
      <c r="R23" s="52"/>
      <c r="S23" s="47"/>
    </row>
    <row r="24" ht="15" customHeight="1">
      <c r="A24" s="24"/>
      <c r="B24" s="76"/>
      <c r="C24" s="82"/>
      <c r="D24" t="s" s="81">
        <v>27</v>
      </c>
      <c r="E24" s="77"/>
      <c r="F24" s="77"/>
      <c r="G24" s="77"/>
      <c r="H24" s="77"/>
      <c r="I24" s="77"/>
      <c r="J24" s="77"/>
      <c r="K24" s="77"/>
      <c r="L24" s="77"/>
      <c r="M24" s="77"/>
      <c r="N24" s="32"/>
      <c r="O24" s="58"/>
      <c r="P24" s="52"/>
      <c r="Q24" s="52"/>
      <c r="R24" s="52"/>
      <c r="S24" s="47"/>
    </row>
    <row r="25" ht="16.5" customHeight="1">
      <c r="A25" s="24"/>
      <c r="B25" s="76"/>
      <c r="C25" s="83"/>
      <c r="D25" t="s" s="81">
        <v>28</v>
      </c>
      <c r="E25" s="77"/>
      <c r="F25" s="77"/>
      <c r="G25" s="77"/>
      <c r="H25" s="77"/>
      <c r="I25" s="77"/>
      <c r="J25" s="77"/>
      <c r="K25" s="77"/>
      <c r="L25" s="77"/>
      <c r="M25" s="77"/>
      <c r="N25" s="32"/>
      <c r="O25" s="58"/>
      <c r="P25" s="52"/>
      <c r="Q25" s="52"/>
      <c r="R25" s="52"/>
      <c r="S25" s="84"/>
    </row>
    <row r="26" ht="16.5" customHeight="1">
      <c r="A26" s="24"/>
      <c r="B26" s="76"/>
      <c r="C26" s="77"/>
      <c r="D26" s="77"/>
      <c r="E26" s="77"/>
      <c r="F26" s="77"/>
      <c r="G26" s="77"/>
      <c r="H26" s="77"/>
      <c r="I26" s="77"/>
      <c r="J26" s="77"/>
      <c r="K26" s="77"/>
      <c r="L26" s="77"/>
      <c r="M26" s="77"/>
      <c r="N26" s="32"/>
      <c r="O26" s="58"/>
      <c r="P26" s="52"/>
      <c r="Q26" s="52"/>
      <c r="R26" s="52"/>
      <c r="S26" s="84"/>
    </row>
    <row r="27" ht="16.5" customHeight="1">
      <c r="A27" s="24"/>
      <c r="B27" t="s" s="73">
        <v>29</v>
      </c>
      <c r="C27" s="74"/>
      <c r="D27" s="74"/>
      <c r="E27" s="74"/>
      <c r="F27" s="74"/>
      <c r="G27" s="74"/>
      <c r="H27" s="74"/>
      <c r="I27" s="74"/>
      <c r="J27" s="74"/>
      <c r="K27" s="74"/>
      <c r="L27" s="74"/>
      <c r="M27" s="75"/>
      <c r="N27" s="32"/>
      <c r="O27" s="58"/>
      <c r="P27" s="52"/>
      <c r="Q27" s="52"/>
      <c r="R27" s="52"/>
      <c r="S27" s="84"/>
    </row>
    <row r="28" ht="9.75" customHeight="1">
      <c r="A28" s="24"/>
      <c r="B28" s="76"/>
      <c r="C28" s="77"/>
      <c r="D28" s="77"/>
      <c r="E28" s="77"/>
      <c r="F28" s="77"/>
      <c r="G28" s="77"/>
      <c r="H28" s="77"/>
      <c r="I28" s="77"/>
      <c r="J28" s="77"/>
      <c r="K28" s="77"/>
      <c r="L28" s="77"/>
      <c r="M28" s="77"/>
      <c r="N28" s="32"/>
      <c r="O28" s="58"/>
      <c r="P28" s="52"/>
      <c r="Q28" s="52"/>
      <c r="R28" s="52"/>
      <c r="S28" s="84"/>
    </row>
    <row r="29" ht="15" customHeight="1">
      <c r="A29" s="24"/>
      <c r="B29" s="76"/>
      <c r="C29" s="77"/>
      <c r="D29" s="77"/>
      <c r="E29" s="77"/>
      <c r="F29" s="77"/>
      <c r="G29" s="77"/>
      <c r="H29" s="77"/>
      <c r="I29" s="77"/>
      <c r="J29" s="77"/>
      <c r="K29" s="77"/>
      <c r="L29" s="77"/>
      <c r="M29" s="77"/>
      <c r="N29" s="32"/>
      <c r="O29" s="58"/>
      <c r="P29" s="52"/>
      <c r="Q29" s="52"/>
      <c r="R29" s="52"/>
      <c r="S29" s="47"/>
    </row>
    <row r="30" ht="15" customHeight="1">
      <c r="A30" s="24"/>
      <c r="B30" s="76"/>
      <c r="C30" s="77"/>
      <c r="D30" s="77"/>
      <c r="E30" s="77"/>
      <c r="F30" s="77"/>
      <c r="G30" s="77"/>
      <c r="H30" s="77"/>
      <c r="I30" s="77"/>
      <c r="J30" s="77"/>
      <c r="K30" s="77"/>
      <c r="L30" s="77"/>
      <c r="M30" s="77"/>
      <c r="N30" s="32"/>
      <c r="O30" s="58"/>
      <c r="P30" s="52"/>
      <c r="Q30" s="52"/>
      <c r="R30" s="52"/>
      <c r="S30" s="47"/>
    </row>
    <row r="31" ht="15" customHeight="1">
      <c r="A31" s="24"/>
      <c r="B31" s="76"/>
      <c r="C31" s="77"/>
      <c r="D31" s="77"/>
      <c r="E31" s="77"/>
      <c r="F31" s="77"/>
      <c r="G31" s="77"/>
      <c r="H31" s="77"/>
      <c r="I31" s="77"/>
      <c r="J31" s="77"/>
      <c r="K31" s="77"/>
      <c r="L31" s="77"/>
      <c r="M31" s="77"/>
      <c r="N31" s="32"/>
      <c r="O31" s="58"/>
      <c r="P31" s="52"/>
      <c r="Q31" s="52"/>
      <c r="R31" s="52"/>
      <c r="S31" s="47"/>
    </row>
    <row r="32" ht="15" customHeight="1">
      <c r="A32" s="24"/>
      <c r="B32" s="76"/>
      <c r="C32" s="77"/>
      <c r="D32" s="77"/>
      <c r="E32" s="77"/>
      <c r="F32" s="77"/>
      <c r="G32" s="77"/>
      <c r="H32" s="77"/>
      <c r="I32" s="77"/>
      <c r="J32" s="77"/>
      <c r="K32" s="77"/>
      <c r="L32" s="77"/>
      <c r="M32" s="77"/>
      <c r="N32" s="32"/>
      <c r="O32" s="58"/>
      <c r="P32" s="52"/>
      <c r="Q32" s="52"/>
      <c r="R32" s="52"/>
      <c r="S32" s="47"/>
    </row>
    <row r="33" ht="15" customHeight="1">
      <c r="A33" s="24"/>
      <c r="B33" s="76"/>
      <c r="C33" s="77"/>
      <c r="D33" s="77"/>
      <c r="E33" s="77"/>
      <c r="F33" s="77"/>
      <c r="G33" s="77"/>
      <c r="H33" s="77"/>
      <c r="I33" s="77"/>
      <c r="J33" s="77"/>
      <c r="K33" s="77"/>
      <c r="L33" s="77"/>
      <c r="M33" s="77"/>
      <c r="N33" s="32"/>
      <c r="O33" s="58"/>
      <c r="P33" s="52"/>
      <c r="Q33" s="52"/>
      <c r="R33" s="52"/>
      <c r="S33" s="47"/>
    </row>
    <row r="34" ht="15" customHeight="1">
      <c r="A34" s="24"/>
      <c r="B34" s="76"/>
      <c r="C34" s="77"/>
      <c r="D34" s="77"/>
      <c r="E34" s="77"/>
      <c r="F34" s="77"/>
      <c r="G34" s="77"/>
      <c r="H34" s="77"/>
      <c r="I34" s="77"/>
      <c r="J34" s="77"/>
      <c r="K34" s="77"/>
      <c r="L34" s="77"/>
      <c r="M34" s="77"/>
      <c r="N34" s="32"/>
      <c r="O34" s="58"/>
      <c r="P34" s="52"/>
      <c r="Q34" s="52"/>
      <c r="R34" s="52"/>
      <c r="S34" s="47"/>
    </row>
    <row r="35" ht="15" customHeight="1">
      <c r="A35" s="24"/>
      <c r="B35" s="76"/>
      <c r="C35" s="77"/>
      <c r="D35" s="77"/>
      <c r="E35" s="77"/>
      <c r="F35" s="77"/>
      <c r="G35" s="77"/>
      <c r="H35" s="77"/>
      <c r="I35" s="77"/>
      <c r="J35" s="77"/>
      <c r="K35" s="77"/>
      <c r="L35" s="77"/>
      <c r="M35" s="77"/>
      <c r="N35" s="32"/>
      <c r="O35" s="58"/>
      <c r="P35" s="52"/>
      <c r="Q35" s="52"/>
      <c r="R35" s="52"/>
      <c r="S35" s="47"/>
    </row>
    <row r="36" ht="42.75" customHeight="1">
      <c r="A36" s="24"/>
      <c r="B36" s="76"/>
      <c r="C36" s="77"/>
      <c r="D36" s="77"/>
      <c r="E36" s="77"/>
      <c r="F36" s="77"/>
      <c r="G36" s="77"/>
      <c r="H36" s="77"/>
      <c r="I36" s="77"/>
      <c r="J36" s="77"/>
      <c r="K36" s="77"/>
      <c r="L36" s="77"/>
      <c r="M36" s="77"/>
      <c r="N36" s="32"/>
      <c r="O36" s="58"/>
      <c r="P36" s="52"/>
      <c r="Q36" s="52"/>
      <c r="R36" s="52"/>
      <c r="S36" s="47"/>
    </row>
    <row r="37" ht="31.5" customHeight="1">
      <c r="A37" s="24"/>
      <c r="B37" t="s" s="85">
        <v>30</v>
      </c>
      <c r="C37" s="86"/>
      <c r="D37" s="86"/>
      <c r="E37" s="86"/>
      <c r="F37" s="86"/>
      <c r="G37" s="86"/>
      <c r="H37" s="86"/>
      <c r="I37" s="86"/>
      <c r="J37" s="86"/>
      <c r="K37" s="86"/>
      <c r="L37" s="86"/>
      <c r="M37" s="87"/>
      <c r="N37" s="32"/>
      <c r="O37" s="58"/>
      <c r="P37" s="52"/>
      <c r="Q37" s="52"/>
      <c r="R37" s="52"/>
      <c r="S37" s="47"/>
    </row>
    <row r="38" ht="15" customHeight="1">
      <c r="A38" s="24"/>
      <c r="B38" s="76"/>
      <c r="C38" s="77"/>
      <c r="D38" s="77"/>
      <c r="E38" s="77"/>
      <c r="F38" s="77"/>
      <c r="G38" s="77"/>
      <c r="H38" s="77"/>
      <c r="I38" s="77"/>
      <c r="J38" s="77"/>
      <c r="K38" s="77"/>
      <c r="L38" s="77"/>
      <c r="M38" s="77"/>
      <c r="N38" s="32"/>
      <c r="O38" s="58"/>
      <c r="P38" s="52"/>
      <c r="Q38" s="52"/>
      <c r="R38" s="52"/>
      <c r="S38" s="47"/>
    </row>
    <row r="39" ht="15" customHeight="1">
      <c r="A39" s="24"/>
      <c r="B39" t="s" s="88">
        <v>31</v>
      </c>
      <c r="C39" s="89"/>
      <c r="D39" s="89"/>
      <c r="E39" s="89"/>
      <c r="F39" s="89"/>
      <c r="G39" s="89"/>
      <c r="H39" s="89"/>
      <c r="I39" s="89"/>
      <c r="J39" s="89"/>
      <c r="K39" s="89"/>
      <c r="L39" s="89"/>
      <c r="M39" s="89"/>
      <c r="N39" s="32"/>
      <c r="O39" s="58"/>
      <c r="P39" s="52"/>
      <c r="Q39" s="52"/>
      <c r="R39" s="52"/>
      <c r="S39" s="47"/>
    </row>
    <row r="40" ht="72" customHeight="1">
      <c r="A40" s="24"/>
      <c r="B40" t="s" s="90">
        <v>32</v>
      </c>
      <c r="C40" s="86"/>
      <c r="D40" s="86"/>
      <c r="E40" s="86"/>
      <c r="F40" s="86"/>
      <c r="G40" s="86"/>
      <c r="H40" s="86"/>
      <c r="I40" s="86"/>
      <c r="J40" s="86"/>
      <c r="K40" s="86"/>
      <c r="L40" s="86"/>
      <c r="M40" s="87"/>
      <c r="N40" s="32"/>
      <c r="O40" s="58"/>
      <c r="P40" s="52"/>
      <c r="Q40" s="52"/>
      <c r="R40" s="52"/>
      <c r="S40" s="47"/>
    </row>
    <row r="41" ht="12.75" customHeight="1">
      <c r="A41" s="24"/>
      <c r="B41" s="91"/>
      <c r="C41" s="89"/>
      <c r="D41" s="89"/>
      <c r="E41" s="89"/>
      <c r="F41" s="89"/>
      <c r="G41" s="89"/>
      <c r="H41" s="89"/>
      <c r="I41" s="89"/>
      <c r="J41" s="89"/>
      <c r="K41" s="89"/>
      <c r="L41" s="89"/>
      <c r="M41" s="89"/>
      <c r="N41" s="32"/>
      <c r="O41" s="58"/>
      <c r="P41" s="52"/>
      <c r="Q41" s="52"/>
      <c r="R41" s="52"/>
      <c r="S41" s="47"/>
    </row>
    <row r="42" ht="18" customHeight="1">
      <c r="A42" s="24"/>
      <c r="B42" t="s" s="92">
        <v>33</v>
      </c>
      <c r="C42" s="89"/>
      <c r="D42" s="89"/>
      <c r="E42" s="89"/>
      <c r="F42" s="89"/>
      <c r="G42" s="89"/>
      <c r="H42" s="89"/>
      <c r="I42" s="89"/>
      <c r="J42" s="89"/>
      <c r="K42" s="89"/>
      <c r="L42" s="89"/>
      <c r="M42" s="89"/>
      <c r="N42" s="32"/>
      <c r="O42" s="58"/>
      <c r="P42" s="52"/>
      <c r="Q42" s="52"/>
      <c r="R42" s="52"/>
      <c r="S42" s="47"/>
    </row>
    <row r="43" ht="15" customHeight="1">
      <c r="A43" s="24"/>
      <c r="B43" s="91"/>
      <c r="C43" s="89"/>
      <c r="D43" s="89"/>
      <c r="E43" s="89"/>
      <c r="F43" s="89"/>
      <c r="G43" s="89"/>
      <c r="H43" s="89"/>
      <c r="I43" s="89"/>
      <c r="J43" s="89"/>
      <c r="K43" s="89"/>
      <c r="L43" s="89"/>
      <c r="M43" s="89"/>
      <c r="N43" s="32"/>
      <c r="O43" s="58"/>
      <c r="P43" s="52"/>
      <c r="Q43" s="52"/>
      <c r="R43" s="52"/>
      <c r="S43" s="47"/>
    </row>
    <row r="44" ht="15" customHeight="1">
      <c r="A44" s="24"/>
      <c r="B44" t="s" s="93">
        <v>34</v>
      </c>
      <c r="C44" s="94"/>
      <c r="D44" s="94"/>
      <c r="E44" s="94"/>
      <c r="F44" s="94"/>
      <c r="G44" s="94"/>
      <c r="H44" s="94"/>
      <c r="I44" s="94"/>
      <c r="J44" s="94"/>
      <c r="K44" s="94"/>
      <c r="L44" s="94"/>
      <c r="M44" s="95"/>
      <c r="N44" s="32"/>
      <c r="O44" s="58"/>
      <c r="P44" s="52"/>
      <c r="Q44" s="52"/>
      <c r="R44" s="52"/>
      <c r="S44" s="47"/>
    </row>
    <row r="45" ht="9" customHeight="1">
      <c r="A45" s="24"/>
      <c r="B45" s="91"/>
      <c r="C45" s="89"/>
      <c r="D45" s="89"/>
      <c r="E45" s="89"/>
      <c r="F45" s="89"/>
      <c r="G45" s="89"/>
      <c r="H45" s="89"/>
      <c r="I45" s="89"/>
      <c r="J45" s="89"/>
      <c r="K45" s="89"/>
      <c r="L45" s="89"/>
      <c r="M45" s="89"/>
      <c r="N45" s="32"/>
      <c r="O45" s="58"/>
      <c r="P45" s="52"/>
      <c r="Q45" s="52"/>
      <c r="R45" s="52"/>
      <c r="S45" s="47"/>
    </row>
    <row r="46" ht="15" customHeight="1">
      <c r="A46" s="24"/>
      <c r="B46" t="s" s="96">
        <v>35</v>
      </c>
      <c r="C46" s="89"/>
      <c r="D46" s="89"/>
      <c r="E46" s="89"/>
      <c r="F46" s="89"/>
      <c r="G46" s="89"/>
      <c r="H46" s="89"/>
      <c r="I46" s="89"/>
      <c r="J46" s="89"/>
      <c r="K46" s="89"/>
      <c r="L46" s="89"/>
      <c r="M46" s="89"/>
      <c r="N46" s="32"/>
      <c r="O46" s="58"/>
      <c r="P46" s="52"/>
      <c r="Q46" s="52"/>
      <c r="R46" s="52"/>
      <c r="S46" s="47"/>
    </row>
    <row r="47" ht="45" customHeight="1">
      <c r="A47" s="24"/>
      <c r="B47" t="s" s="97">
        <v>36</v>
      </c>
      <c r="C47" s="98"/>
      <c r="D47" s="98"/>
      <c r="E47" s="98"/>
      <c r="F47" s="98"/>
      <c r="G47" s="98"/>
      <c r="H47" s="98"/>
      <c r="I47" s="98"/>
      <c r="J47" s="98"/>
      <c r="K47" s="98"/>
      <c r="L47" s="98"/>
      <c r="M47" s="98"/>
      <c r="N47" s="32"/>
      <c r="O47" s="58"/>
      <c r="P47" s="52"/>
      <c r="Q47" s="52"/>
      <c r="R47" s="52"/>
      <c r="S47" s="47"/>
    </row>
    <row r="48" ht="43.5" customHeight="1">
      <c r="A48" s="24"/>
      <c r="B48" t="s" s="97">
        <v>37</v>
      </c>
      <c r="C48" s="98"/>
      <c r="D48" s="98"/>
      <c r="E48" s="98"/>
      <c r="F48" s="98"/>
      <c r="G48" s="98"/>
      <c r="H48" s="98"/>
      <c r="I48" s="98"/>
      <c r="J48" s="98"/>
      <c r="K48" s="98"/>
      <c r="L48" s="98"/>
      <c r="M48" s="98"/>
      <c r="N48" s="32"/>
      <c r="O48" s="58"/>
      <c r="P48" s="52"/>
      <c r="Q48" s="52"/>
      <c r="R48" s="52"/>
      <c r="S48" s="47"/>
    </row>
    <row r="49" ht="15.75" customHeight="1">
      <c r="A49" s="24"/>
      <c r="B49" t="s" s="97">
        <v>38</v>
      </c>
      <c r="C49" s="98"/>
      <c r="D49" s="98"/>
      <c r="E49" s="98"/>
      <c r="F49" s="98"/>
      <c r="G49" s="98"/>
      <c r="H49" s="98"/>
      <c r="I49" s="98"/>
      <c r="J49" s="98"/>
      <c r="K49" s="98"/>
      <c r="L49" s="98"/>
      <c r="M49" s="98"/>
      <c r="N49" s="32"/>
      <c r="O49" s="58"/>
      <c r="P49" s="52"/>
      <c r="Q49" s="52"/>
      <c r="R49" s="52"/>
      <c r="S49" s="47"/>
    </row>
    <row r="50" ht="17.25" customHeight="1">
      <c r="A50" s="24"/>
      <c r="B50" t="s" s="97">
        <v>39</v>
      </c>
      <c r="C50" s="98"/>
      <c r="D50" s="98"/>
      <c r="E50" s="98"/>
      <c r="F50" s="98"/>
      <c r="G50" s="98"/>
      <c r="H50" s="98"/>
      <c r="I50" s="98"/>
      <c r="J50" s="98"/>
      <c r="K50" s="98"/>
      <c r="L50" s="98"/>
      <c r="M50" s="98"/>
      <c r="N50" s="32"/>
      <c r="O50" s="58"/>
      <c r="P50" s="52"/>
      <c r="Q50" s="52"/>
      <c r="R50" s="52"/>
      <c r="S50" s="47"/>
    </row>
    <row r="51" ht="90" customHeight="1">
      <c r="A51" s="24"/>
      <c r="B51" t="s" s="97">
        <v>40</v>
      </c>
      <c r="C51" s="98"/>
      <c r="D51" s="98"/>
      <c r="E51" s="98"/>
      <c r="F51" s="98"/>
      <c r="G51" s="98"/>
      <c r="H51" s="98"/>
      <c r="I51" s="98"/>
      <c r="J51" s="98"/>
      <c r="K51" s="98"/>
      <c r="L51" s="98"/>
      <c r="M51" s="98"/>
      <c r="N51" s="32"/>
      <c r="O51" s="58"/>
      <c r="P51" s="52"/>
      <c r="Q51" s="52"/>
      <c r="R51" s="52"/>
      <c r="S51" s="47"/>
    </row>
    <row r="52" ht="33.75" customHeight="1">
      <c r="A52" s="24"/>
      <c r="B52" t="s" s="99">
        <v>41</v>
      </c>
      <c r="C52" s="100"/>
      <c r="D52" s="100"/>
      <c r="E52" s="100"/>
      <c r="F52" s="100"/>
      <c r="G52" s="100"/>
      <c r="H52" s="100"/>
      <c r="I52" s="100"/>
      <c r="J52" s="100"/>
      <c r="K52" s="100"/>
      <c r="L52" s="100"/>
      <c r="M52" s="100"/>
      <c r="N52" s="32"/>
      <c r="O52" s="58"/>
      <c r="P52" s="52"/>
      <c r="Q52" s="52"/>
      <c r="R52" s="52"/>
      <c r="S52" s="47"/>
    </row>
    <row r="53" ht="46.5" customHeight="1">
      <c r="A53" s="24"/>
      <c r="B53" t="s" s="97">
        <v>42</v>
      </c>
      <c r="C53" s="98"/>
      <c r="D53" s="98"/>
      <c r="E53" s="98"/>
      <c r="F53" s="98"/>
      <c r="G53" s="98"/>
      <c r="H53" s="98"/>
      <c r="I53" s="98"/>
      <c r="J53" s="98"/>
      <c r="K53" s="98"/>
      <c r="L53" s="98"/>
      <c r="M53" s="98"/>
      <c r="N53" s="32"/>
      <c r="O53" s="58"/>
      <c r="P53" s="52"/>
      <c r="Q53" s="52"/>
      <c r="R53" s="52"/>
      <c r="S53" s="47"/>
    </row>
    <row r="54" ht="61.5" customHeight="1">
      <c r="A54" s="24"/>
      <c r="B54" t="s" s="97">
        <v>43</v>
      </c>
      <c r="C54" s="98"/>
      <c r="D54" s="98"/>
      <c r="E54" s="98"/>
      <c r="F54" s="98"/>
      <c r="G54" s="98"/>
      <c r="H54" s="98"/>
      <c r="I54" s="98"/>
      <c r="J54" s="98"/>
      <c r="K54" s="98"/>
      <c r="L54" s="98"/>
      <c r="M54" s="98"/>
      <c r="N54" s="32"/>
      <c r="O54" s="58"/>
      <c r="P54" s="52"/>
      <c r="Q54" s="52"/>
      <c r="R54" s="52"/>
      <c r="S54" s="47"/>
    </row>
    <row r="55" ht="15" customHeight="1">
      <c r="A55" s="24"/>
      <c r="B55" t="s" s="96">
        <v>44</v>
      </c>
      <c r="C55" s="89"/>
      <c r="D55" s="89"/>
      <c r="E55" s="89"/>
      <c r="F55" s="89"/>
      <c r="G55" s="89"/>
      <c r="H55" s="89"/>
      <c r="I55" s="89"/>
      <c r="J55" s="89"/>
      <c r="K55" s="89"/>
      <c r="L55" s="89"/>
      <c r="M55" s="89"/>
      <c r="N55" s="32"/>
      <c r="O55" s="58"/>
      <c r="P55" s="52"/>
      <c r="Q55" s="52"/>
      <c r="R55" s="52"/>
      <c r="S55" s="47"/>
    </row>
    <row r="56" ht="15" customHeight="1">
      <c r="A56" s="24"/>
      <c r="B56" s="91"/>
      <c r="C56" s="89"/>
      <c r="D56" s="89"/>
      <c r="E56" s="89"/>
      <c r="F56" s="89"/>
      <c r="G56" s="89"/>
      <c r="H56" s="89"/>
      <c r="I56" s="89"/>
      <c r="J56" s="89"/>
      <c r="K56" s="89"/>
      <c r="L56" s="89"/>
      <c r="M56" s="89"/>
      <c r="N56" s="32"/>
      <c r="O56" s="58"/>
      <c r="P56" s="52"/>
      <c r="Q56" s="52"/>
      <c r="R56" s="52"/>
      <c r="S56" s="47"/>
    </row>
    <row r="57" ht="33" customHeight="1">
      <c r="A57" s="24"/>
      <c r="B57" t="s" s="99">
        <v>45</v>
      </c>
      <c r="C57" s="100"/>
      <c r="D57" s="100"/>
      <c r="E57" s="100"/>
      <c r="F57" s="100"/>
      <c r="G57" s="100"/>
      <c r="H57" s="100"/>
      <c r="I57" s="100"/>
      <c r="J57" s="100"/>
      <c r="K57" s="100"/>
      <c r="L57" s="100"/>
      <c r="M57" s="100"/>
      <c r="N57" s="32"/>
      <c r="O57" s="58"/>
      <c r="P57" s="52"/>
      <c r="Q57" s="52"/>
      <c r="R57" s="52"/>
      <c r="S57" s="47"/>
    </row>
    <row r="58" ht="15" customHeight="1">
      <c r="A58" s="24"/>
      <c r="B58" t="s" s="96">
        <v>46</v>
      </c>
      <c r="C58" s="89"/>
      <c r="D58" s="89"/>
      <c r="E58" s="89"/>
      <c r="F58" s="89"/>
      <c r="G58" s="89"/>
      <c r="H58" s="89"/>
      <c r="I58" s="89"/>
      <c r="J58" s="89"/>
      <c r="K58" s="89"/>
      <c r="L58" s="89"/>
      <c r="M58" s="89"/>
      <c r="N58" s="32"/>
      <c r="O58" s="58"/>
      <c r="P58" s="52"/>
      <c r="Q58" s="52"/>
      <c r="R58" s="52"/>
      <c r="S58" s="47"/>
    </row>
    <row r="59" ht="47.25" customHeight="1">
      <c r="A59" s="24"/>
      <c r="B59" t="s" s="97">
        <v>47</v>
      </c>
      <c r="C59" s="98"/>
      <c r="D59" s="98"/>
      <c r="E59" s="98"/>
      <c r="F59" s="98"/>
      <c r="G59" s="98"/>
      <c r="H59" s="98"/>
      <c r="I59" s="98"/>
      <c r="J59" s="98"/>
      <c r="K59" s="98"/>
      <c r="L59" s="98"/>
      <c r="M59" s="98"/>
      <c r="N59" s="32"/>
      <c r="O59" s="58"/>
      <c r="P59" s="52"/>
      <c r="Q59" s="52"/>
      <c r="R59" s="52"/>
      <c r="S59" s="47"/>
    </row>
    <row r="60" ht="15" customHeight="1">
      <c r="A60" s="24"/>
      <c r="B60" t="s" s="96">
        <v>48</v>
      </c>
      <c r="C60" s="89"/>
      <c r="D60" s="89"/>
      <c r="E60" s="89"/>
      <c r="F60" s="89"/>
      <c r="G60" s="89"/>
      <c r="H60" s="89"/>
      <c r="I60" s="89"/>
      <c r="J60" s="89"/>
      <c r="K60" s="89"/>
      <c r="L60" s="89"/>
      <c r="M60" s="89"/>
      <c r="N60" s="32"/>
      <c r="O60" s="58"/>
      <c r="P60" s="52"/>
      <c r="Q60" s="52"/>
      <c r="R60" s="52"/>
      <c r="S60" s="47"/>
    </row>
    <row r="61" ht="15" customHeight="1">
      <c r="A61" s="24"/>
      <c r="B61" s="91"/>
      <c r="C61" s="89"/>
      <c r="D61" s="89"/>
      <c r="E61" s="89"/>
      <c r="F61" s="89"/>
      <c r="G61" s="89"/>
      <c r="H61" s="89"/>
      <c r="I61" s="89"/>
      <c r="J61" s="89"/>
      <c r="K61" s="89"/>
      <c r="L61" s="89"/>
      <c r="M61" s="89"/>
      <c r="N61" s="32"/>
      <c r="O61" s="58"/>
      <c r="P61" s="52"/>
      <c r="Q61" s="52"/>
      <c r="R61" s="52"/>
      <c r="S61" s="47"/>
    </row>
    <row r="62" ht="33" customHeight="1">
      <c r="A62" s="24"/>
      <c r="B62" t="s" s="99">
        <v>49</v>
      </c>
      <c r="C62" s="100"/>
      <c r="D62" s="100"/>
      <c r="E62" s="100"/>
      <c r="F62" s="100"/>
      <c r="G62" s="100"/>
      <c r="H62" s="100"/>
      <c r="I62" s="100"/>
      <c r="J62" s="100"/>
      <c r="K62" s="100"/>
      <c r="L62" s="100"/>
      <c r="M62" s="100"/>
      <c r="N62" s="32"/>
      <c r="O62" s="58"/>
      <c r="P62" s="52"/>
      <c r="Q62" s="52"/>
      <c r="R62" s="52"/>
      <c r="S62" s="47"/>
    </row>
    <row r="63" ht="15" customHeight="1">
      <c r="A63" s="24"/>
      <c r="B63" t="s" s="96">
        <v>50</v>
      </c>
      <c r="C63" s="89"/>
      <c r="D63" s="89"/>
      <c r="E63" s="89"/>
      <c r="F63" s="89"/>
      <c r="G63" s="89"/>
      <c r="H63" s="89"/>
      <c r="I63" s="89"/>
      <c r="J63" s="89"/>
      <c r="K63" s="89"/>
      <c r="L63" s="89"/>
      <c r="M63" s="89"/>
      <c r="N63" s="32"/>
      <c r="O63" s="58"/>
      <c r="P63" s="52"/>
      <c r="Q63" s="52"/>
      <c r="R63" s="52"/>
      <c r="S63" s="47"/>
    </row>
    <row r="64" ht="15" customHeight="1">
      <c r="A64" s="24"/>
      <c r="B64" t="s" s="96">
        <v>51</v>
      </c>
      <c r="C64" s="89"/>
      <c r="D64" s="89"/>
      <c r="E64" s="89"/>
      <c r="F64" s="89"/>
      <c r="G64" s="89"/>
      <c r="H64" s="89"/>
      <c r="I64" s="89"/>
      <c r="J64" s="89"/>
      <c r="K64" s="89"/>
      <c r="L64" s="89"/>
      <c r="M64" s="89"/>
      <c r="N64" s="32"/>
      <c r="O64" s="58"/>
      <c r="P64" s="52"/>
      <c r="Q64" s="52"/>
      <c r="R64" s="52"/>
      <c r="S64" s="47"/>
    </row>
    <row r="65" ht="32.25" customHeight="1">
      <c r="A65" s="24"/>
      <c r="B65" t="s" s="97">
        <v>52</v>
      </c>
      <c r="C65" s="98"/>
      <c r="D65" s="98"/>
      <c r="E65" s="98"/>
      <c r="F65" s="98"/>
      <c r="G65" s="98"/>
      <c r="H65" s="98"/>
      <c r="I65" s="98"/>
      <c r="J65" s="98"/>
      <c r="K65" s="98"/>
      <c r="L65" s="98"/>
      <c r="M65" s="98"/>
      <c r="N65" s="32"/>
      <c r="O65" s="58"/>
      <c r="P65" s="52"/>
      <c r="Q65" s="52"/>
      <c r="R65" s="52"/>
      <c r="S65" s="47"/>
    </row>
    <row r="66" ht="16.5" customHeight="1">
      <c r="A66" s="24"/>
      <c r="B66" s="101"/>
      <c r="C66" s="98"/>
      <c r="D66" s="98"/>
      <c r="E66" s="98"/>
      <c r="F66" s="98"/>
      <c r="G66" s="98"/>
      <c r="H66" s="98"/>
      <c r="I66" s="98"/>
      <c r="J66" s="98"/>
      <c r="K66" s="98"/>
      <c r="L66" s="98"/>
      <c r="M66" s="98"/>
      <c r="N66" s="32"/>
      <c r="O66" s="58"/>
      <c r="P66" s="52"/>
      <c r="Q66" s="52"/>
      <c r="R66" s="52"/>
      <c r="S66" s="47"/>
    </row>
    <row r="67" ht="14.6" customHeight="1">
      <c r="A67" s="24"/>
      <c r="B67" t="s" s="99">
        <v>53</v>
      </c>
      <c r="C67" s="100"/>
      <c r="D67" s="100"/>
      <c r="E67" s="100"/>
      <c r="F67" s="100"/>
      <c r="G67" s="100"/>
      <c r="H67" s="100"/>
      <c r="I67" s="100"/>
      <c r="J67" s="100"/>
      <c r="K67" s="100"/>
      <c r="L67" s="100"/>
      <c r="M67" s="100"/>
      <c r="N67" s="32"/>
      <c r="O67" s="58"/>
      <c r="P67" s="52"/>
      <c r="Q67" s="52"/>
      <c r="R67" s="52"/>
      <c r="S67" s="47"/>
    </row>
    <row r="68" ht="32.25" customHeight="1">
      <c r="A68" s="24"/>
      <c r="B68" s="101"/>
      <c r="C68" s="98"/>
      <c r="D68" s="98"/>
      <c r="E68" s="98"/>
      <c r="F68" s="98"/>
      <c r="G68" s="98"/>
      <c r="H68" s="98"/>
      <c r="I68" s="98"/>
      <c r="J68" s="98"/>
      <c r="K68" s="98"/>
      <c r="L68" s="98"/>
      <c r="M68" s="98"/>
      <c r="N68" s="32"/>
      <c r="O68" s="58"/>
      <c r="P68" s="52"/>
      <c r="Q68" s="52"/>
      <c r="R68" s="52"/>
      <c r="S68" s="47"/>
    </row>
    <row r="69" ht="32.25" customHeight="1">
      <c r="A69" s="24"/>
      <c r="B69" s="101"/>
      <c r="C69" s="98"/>
      <c r="D69" s="98"/>
      <c r="E69" s="98"/>
      <c r="F69" s="98"/>
      <c r="G69" s="98"/>
      <c r="H69" s="98"/>
      <c r="I69" s="98"/>
      <c r="J69" s="98"/>
      <c r="K69" s="98"/>
      <c r="L69" s="98"/>
      <c r="M69" s="98"/>
      <c r="N69" s="32"/>
      <c r="O69" s="58"/>
      <c r="P69" s="52"/>
      <c r="Q69" s="52"/>
      <c r="R69" s="52"/>
      <c r="S69" s="47"/>
    </row>
    <row r="70" ht="32.25" customHeight="1">
      <c r="A70" s="24"/>
      <c r="B70" s="101"/>
      <c r="C70" s="98"/>
      <c r="D70" s="98"/>
      <c r="E70" s="98"/>
      <c r="F70" s="98"/>
      <c r="G70" s="98"/>
      <c r="H70" s="98"/>
      <c r="I70" s="98"/>
      <c r="J70" s="98"/>
      <c r="K70" s="98"/>
      <c r="L70" s="98"/>
      <c r="M70" s="98"/>
      <c r="N70" s="32"/>
      <c r="O70" s="58"/>
      <c r="P70" s="52"/>
      <c r="Q70" s="52"/>
      <c r="R70" s="52"/>
      <c r="S70" s="47"/>
    </row>
    <row r="71" ht="32.25" customHeight="1">
      <c r="A71" s="24"/>
      <c r="B71" s="101"/>
      <c r="C71" s="98"/>
      <c r="D71" s="98"/>
      <c r="E71" s="98"/>
      <c r="F71" s="98"/>
      <c r="G71" s="98"/>
      <c r="H71" s="98"/>
      <c r="I71" s="98"/>
      <c r="J71" s="98"/>
      <c r="K71" s="98"/>
      <c r="L71" s="98"/>
      <c r="M71" s="98"/>
      <c r="N71" s="32"/>
      <c r="O71" s="58"/>
      <c r="P71" s="52"/>
      <c r="Q71" s="52"/>
      <c r="R71" s="52"/>
      <c r="S71" s="47"/>
    </row>
    <row r="72" ht="32.25" customHeight="1">
      <c r="A72" s="24"/>
      <c r="B72" s="101"/>
      <c r="C72" s="98"/>
      <c r="D72" s="98"/>
      <c r="E72" s="98"/>
      <c r="F72" s="98"/>
      <c r="G72" s="98"/>
      <c r="H72" s="98"/>
      <c r="I72" s="98"/>
      <c r="J72" s="98"/>
      <c r="K72" s="98"/>
      <c r="L72" s="98"/>
      <c r="M72" s="98"/>
      <c r="N72" s="32"/>
      <c r="O72" s="58"/>
      <c r="P72" s="52"/>
      <c r="Q72" s="52"/>
      <c r="R72" s="52"/>
      <c r="S72" s="47"/>
    </row>
    <row r="73" ht="18" customHeight="1">
      <c r="A73" s="24"/>
      <c r="B73" t="s" s="102">
        <v>54</v>
      </c>
      <c r="C73" s="103"/>
      <c r="D73" s="103"/>
      <c r="E73" s="103"/>
      <c r="F73" s="103"/>
      <c r="G73" s="103"/>
      <c r="H73" s="103"/>
      <c r="I73" s="103"/>
      <c r="J73" s="103"/>
      <c r="K73" s="103"/>
      <c r="L73" s="103"/>
      <c r="M73" s="104"/>
      <c r="N73" s="32"/>
      <c r="O73" s="58"/>
      <c r="P73" s="52"/>
      <c r="Q73" s="52"/>
      <c r="R73" s="52"/>
      <c r="S73" s="47"/>
    </row>
    <row r="74" ht="15" customHeight="1">
      <c r="A74" s="24"/>
      <c r="B74" s="91"/>
      <c r="C74" s="89"/>
      <c r="D74" s="89"/>
      <c r="E74" s="89"/>
      <c r="F74" s="89"/>
      <c r="G74" s="89"/>
      <c r="H74" s="89"/>
      <c r="I74" s="89"/>
      <c r="J74" s="89"/>
      <c r="K74" s="89"/>
      <c r="L74" s="89"/>
      <c r="M74" s="89"/>
      <c r="N74" s="32"/>
      <c r="O74" s="58"/>
      <c r="P74" s="52"/>
      <c r="Q74" s="52"/>
      <c r="R74" s="52"/>
      <c r="S74" s="47"/>
    </row>
    <row r="75" ht="14.6" customHeight="1">
      <c r="A75" s="24"/>
      <c r="B75" t="s" s="99">
        <v>55</v>
      </c>
      <c r="C75" s="100"/>
      <c r="D75" s="100"/>
      <c r="E75" s="100"/>
      <c r="F75" s="100"/>
      <c r="G75" s="100"/>
      <c r="H75" s="100"/>
      <c r="I75" s="100"/>
      <c r="J75" s="100"/>
      <c r="K75" s="100"/>
      <c r="L75" s="100"/>
      <c r="M75" s="100"/>
      <c r="N75" s="105"/>
      <c r="O75" s="58"/>
      <c r="P75" s="52"/>
      <c r="Q75" s="52"/>
      <c r="R75" s="52"/>
      <c r="S75" s="47"/>
    </row>
    <row r="76" ht="15" customHeight="1">
      <c r="A76" s="24"/>
      <c r="B76" t="s" s="96">
        <v>56</v>
      </c>
      <c r="C76" s="89"/>
      <c r="D76" t="s" s="106">
        <v>57</v>
      </c>
      <c r="E76" s="39"/>
      <c r="F76" s="39"/>
      <c r="G76" s="39"/>
      <c r="H76" s="39"/>
      <c r="I76" s="39"/>
      <c r="J76" s="89"/>
      <c r="K76" s="89"/>
      <c r="L76" s="89"/>
      <c r="M76" s="89"/>
      <c r="N76" s="32"/>
      <c r="O76" s="58"/>
      <c r="P76" s="52"/>
      <c r="Q76" s="52"/>
      <c r="R76" s="52"/>
      <c r="S76" s="47"/>
    </row>
    <row r="77" ht="27.75" customHeight="1">
      <c r="A77" s="24"/>
      <c r="B77" t="s" s="97">
        <v>58</v>
      </c>
      <c r="C77" s="98"/>
      <c r="D77" s="98"/>
      <c r="E77" s="98"/>
      <c r="F77" s="98"/>
      <c r="G77" s="98"/>
      <c r="H77" s="98"/>
      <c r="I77" s="98"/>
      <c r="J77" s="98"/>
      <c r="K77" s="98"/>
      <c r="L77" s="98"/>
      <c r="M77" s="98"/>
      <c r="N77" s="32"/>
      <c r="O77" s="58"/>
      <c r="P77" s="52"/>
      <c r="Q77" s="52"/>
      <c r="R77" s="52"/>
      <c r="S77" s="47"/>
    </row>
    <row r="78" ht="29.25" customHeight="1">
      <c r="A78" s="24"/>
      <c r="B78" t="s" s="97">
        <v>59</v>
      </c>
      <c r="C78" s="98"/>
      <c r="D78" s="98"/>
      <c r="E78" s="98"/>
      <c r="F78" s="98"/>
      <c r="G78" s="98"/>
      <c r="H78" s="98"/>
      <c r="I78" s="98"/>
      <c r="J78" s="98"/>
      <c r="K78" s="98"/>
      <c r="L78" s="98"/>
      <c r="M78" s="98"/>
      <c r="N78" s="32"/>
      <c r="O78" s="58"/>
      <c r="P78" s="52"/>
      <c r="Q78" s="52"/>
      <c r="R78" s="52"/>
      <c r="S78" s="47"/>
    </row>
    <row r="79" ht="15" customHeight="1">
      <c r="A79" s="24"/>
      <c r="B79" t="s" s="96">
        <v>60</v>
      </c>
      <c r="C79" s="89"/>
      <c r="D79" s="89"/>
      <c r="E79" s="89"/>
      <c r="F79" s="89"/>
      <c r="G79" s="89"/>
      <c r="H79" s="89"/>
      <c r="I79" s="89"/>
      <c r="J79" s="89"/>
      <c r="K79" s="89"/>
      <c r="L79" s="89"/>
      <c r="M79" s="89"/>
      <c r="N79" s="32"/>
      <c r="O79" s="58"/>
      <c r="P79" s="52"/>
      <c r="Q79" s="52"/>
      <c r="R79" s="52"/>
      <c r="S79" s="47"/>
    </row>
    <row r="80" ht="15" customHeight="1">
      <c r="A80" s="24"/>
      <c r="B80" s="91"/>
      <c r="C80" s="89"/>
      <c r="D80" s="89"/>
      <c r="E80" s="89"/>
      <c r="F80" s="89"/>
      <c r="G80" s="89"/>
      <c r="H80" s="89"/>
      <c r="I80" s="89"/>
      <c r="J80" s="89"/>
      <c r="K80" s="89"/>
      <c r="L80" s="89"/>
      <c r="M80" s="89"/>
      <c r="N80" s="32"/>
      <c r="O80" s="58"/>
      <c r="P80" s="52"/>
      <c r="Q80" s="52"/>
      <c r="R80" s="52"/>
      <c r="S80" s="47"/>
    </row>
    <row r="81" ht="14.6" customHeight="1">
      <c r="A81" s="24"/>
      <c r="B81" t="s" s="99">
        <v>61</v>
      </c>
      <c r="C81" s="100"/>
      <c r="D81" s="100"/>
      <c r="E81" s="100"/>
      <c r="F81" s="100"/>
      <c r="G81" s="100"/>
      <c r="H81" s="100"/>
      <c r="I81" s="100"/>
      <c r="J81" s="100"/>
      <c r="K81" s="100"/>
      <c r="L81" s="100"/>
      <c r="M81" s="100"/>
      <c r="N81" s="105"/>
      <c r="O81" s="58"/>
      <c r="P81" s="52"/>
      <c r="Q81" s="52"/>
      <c r="R81" s="52"/>
      <c r="S81" s="47"/>
    </row>
    <row r="82" ht="15" customHeight="1">
      <c r="A82" s="24"/>
      <c r="B82" t="s" s="96">
        <v>62</v>
      </c>
      <c r="C82" s="89"/>
      <c r="D82" t="s" s="107">
        <v>63</v>
      </c>
      <c r="E82" s="108"/>
      <c r="F82" s="108"/>
      <c r="G82" s="108"/>
      <c r="H82" s="109"/>
      <c r="I82" s="89"/>
      <c r="J82" s="89"/>
      <c r="K82" s="89"/>
      <c r="L82" s="89"/>
      <c r="M82" s="89"/>
      <c r="N82" s="32"/>
      <c r="O82" s="58"/>
      <c r="P82" s="52"/>
      <c r="Q82" s="52"/>
      <c r="R82" s="52"/>
      <c r="S82" s="47"/>
    </row>
    <row r="83" ht="58.5" customHeight="1">
      <c r="A83" s="24"/>
      <c r="B83" t="s" s="97">
        <v>64</v>
      </c>
      <c r="C83" s="98"/>
      <c r="D83" s="98"/>
      <c r="E83" s="98"/>
      <c r="F83" s="98"/>
      <c r="G83" s="98"/>
      <c r="H83" s="98"/>
      <c r="I83" s="98"/>
      <c r="J83" s="98"/>
      <c r="K83" s="98"/>
      <c r="L83" s="98"/>
      <c r="M83" s="98"/>
      <c r="N83" s="32"/>
      <c r="O83" s="58"/>
      <c r="P83" s="52"/>
      <c r="Q83" s="52"/>
      <c r="R83" s="52"/>
      <c r="S83" s="47"/>
    </row>
    <row r="84" ht="15" customHeight="1">
      <c r="A84" s="24"/>
      <c r="B84" t="s" s="96">
        <v>65</v>
      </c>
      <c r="C84" s="89"/>
      <c r="D84" s="89"/>
      <c r="E84" s="89"/>
      <c r="F84" s="89"/>
      <c r="G84" s="89"/>
      <c r="H84" s="89"/>
      <c r="I84" s="89"/>
      <c r="J84" s="89"/>
      <c r="K84" s="89"/>
      <c r="L84" s="89"/>
      <c r="M84" s="89"/>
      <c r="N84" s="32"/>
      <c r="O84" s="58"/>
      <c r="P84" s="52"/>
      <c r="Q84" s="52"/>
      <c r="R84" s="52"/>
      <c r="S84" s="47"/>
    </row>
    <row r="85" ht="15" customHeight="1">
      <c r="A85" s="24"/>
      <c r="B85" t="s" s="96">
        <v>66</v>
      </c>
      <c r="C85" s="89"/>
      <c r="D85" s="89"/>
      <c r="E85" s="89"/>
      <c r="F85" s="89"/>
      <c r="G85" s="89"/>
      <c r="H85" s="89"/>
      <c r="I85" s="89"/>
      <c r="J85" s="89"/>
      <c r="K85" s="89"/>
      <c r="L85" s="89"/>
      <c r="M85" s="89"/>
      <c r="N85" s="32"/>
      <c r="O85" s="58"/>
      <c r="P85" s="52"/>
      <c r="Q85" s="52"/>
      <c r="R85" s="52"/>
      <c r="S85" s="47"/>
    </row>
    <row r="86" ht="15" customHeight="1">
      <c r="A86" s="24"/>
      <c r="B86" s="91"/>
      <c r="C86" s="89"/>
      <c r="D86" s="89"/>
      <c r="E86" s="89"/>
      <c r="F86" s="89"/>
      <c r="G86" s="89"/>
      <c r="H86" s="89"/>
      <c r="I86" s="89"/>
      <c r="J86" s="89"/>
      <c r="K86" s="89"/>
      <c r="L86" s="89"/>
      <c r="M86" s="89"/>
      <c r="N86" s="32"/>
      <c r="O86" s="58"/>
      <c r="P86" s="52"/>
      <c r="Q86" s="52"/>
      <c r="R86" s="52"/>
      <c r="S86" s="47"/>
    </row>
    <row r="87" ht="31.5" customHeight="1">
      <c r="A87" s="24"/>
      <c r="B87" t="s" s="99">
        <v>67</v>
      </c>
      <c r="C87" s="100"/>
      <c r="D87" s="100"/>
      <c r="E87" s="100"/>
      <c r="F87" s="100"/>
      <c r="G87" s="100"/>
      <c r="H87" s="100"/>
      <c r="I87" s="100"/>
      <c r="J87" s="100"/>
      <c r="K87" s="100"/>
      <c r="L87" s="100"/>
      <c r="M87" s="100"/>
      <c r="N87" s="32"/>
      <c r="O87" s="58"/>
      <c r="P87" s="52"/>
      <c r="Q87" s="52"/>
      <c r="R87" s="52"/>
      <c r="S87" s="47"/>
    </row>
    <row r="88" ht="15" customHeight="1">
      <c r="A88" s="24"/>
      <c r="B88" t="s" s="96">
        <v>56</v>
      </c>
      <c r="C88" s="89"/>
      <c r="D88" t="s" s="106">
        <v>68</v>
      </c>
      <c r="E88" s="39"/>
      <c r="F88" s="39"/>
      <c r="G88" s="39"/>
      <c r="H88" s="39"/>
      <c r="I88" s="89"/>
      <c r="J88" s="89"/>
      <c r="K88" s="89"/>
      <c r="L88" s="89"/>
      <c r="M88" s="89"/>
      <c r="N88" s="32"/>
      <c r="O88" s="58"/>
      <c r="P88" s="52"/>
      <c r="Q88" s="52"/>
      <c r="R88" s="52"/>
      <c r="S88" s="47"/>
    </row>
    <row r="89" ht="15" customHeight="1">
      <c r="A89" s="24"/>
      <c r="B89" t="s" s="96">
        <v>69</v>
      </c>
      <c r="C89" s="89"/>
      <c r="D89" s="89"/>
      <c r="E89" s="89"/>
      <c r="F89" s="89"/>
      <c r="G89" s="89"/>
      <c r="H89" s="89"/>
      <c r="I89" s="89"/>
      <c r="J89" s="89"/>
      <c r="K89" s="89"/>
      <c r="L89" s="89"/>
      <c r="M89" s="89"/>
      <c r="N89" s="32"/>
      <c r="O89" s="58"/>
      <c r="P89" s="52"/>
      <c r="Q89" s="52"/>
      <c r="R89" s="52"/>
      <c r="S89" s="47"/>
    </row>
    <row r="90" ht="28.5" customHeight="1">
      <c r="A90" s="24"/>
      <c r="B90" t="s" s="97">
        <v>70</v>
      </c>
      <c r="C90" s="98"/>
      <c r="D90" s="98"/>
      <c r="E90" s="98"/>
      <c r="F90" s="98"/>
      <c r="G90" s="98"/>
      <c r="H90" s="98"/>
      <c r="I90" s="98"/>
      <c r="J90" s="98"/>
      <c r="K90" s="98"/>
      <c r="L90" s="98"/>
      <c r="M90" s="98"/>
      <c r="N90" s="32"/>
      <c r="O90" s="58"/>
      <c r="P90" s="52"/>
      <c r="Q90" s="52"/>
      <c r="R90" s="52"/>
      <c r="S90" s="47"/>
    </row>
    <row r="91" ht="30" customHeight="1">
      <c r="A91" s="24"/>
      <c r="B91" t="s" s="97">
        <v>71</v>
      </c>
      <c r="C91" s="98"/>
      <c r="D91" s="98"/>
      <c r="E91" s="98"/>
      <c r="F91" s="98"/>
      <c r="G91" s="98"/>
      <c r="H91" s="98"/>
      <c r="I91" s="98"/>
      <c r="J91" s="98"/>
      <c r="K91" s="98"/>
      <c r="L91" s="98"/>
      <c r="M91" s="98"/>
      <c r="N91" s="32"/>
      <c r="O91" s="58"/>
      <c r="P91" s="52"/>
      <c r="Q91" s="52"/>
      <c r="R91" s="52"/>
      <c r="S91" s="47"/>
    </row>
    <row r="92" ht="33.75" customHeight="1">
      <c r="A92" s="24"/>
      <c r="B92" t="s" s="97">
        <v>72</v>
      </c>
      <c r="C92" s="98"/>
      <c r="D92" s="98"/>
      <c r="E92" s="98"/>
      <c r="F92" s="98"/>
      <c r="G92" s="98"/>
      <c r="H92" s="98"/>
      <c r="I92" s="98"/>
      <c r="J92" s="98"/>
      <c r="K92" s="98"/>
      <c r="L92" s="98"/>
      <c r="M92" s="98"/>
      <c r="N92" s="32"/>
      <c r="O92" s="58"/>
      <c r="P92" s="52"/>
      <c r="Q92" s="52"/>
      <c r="R92" s="52"/>
      <c r="S92" s="47"/>
    </row>
    <row r="93" ht="15" customHeight="1">
      <c r="A93" s="24"/>
      <c r="B93" s="91"/>
      <c r="C93" s="89"/>
      <c r="D93" s="89"/>
      <c r="E93" s="89"/>
      <c r="F93" s="89"/>
      <c r="G93" s="89"/>
      <c r="H93" s="89"/>
      <c r="I93" s="89"/>
      <c r="J93" s="89"/>
      <c r="K93" s="89"/>
      <c r="L93" s="89"/>
      <c r="M93" s="89"/>
      <c r="N93" s="32"/>
      <c r="O93" s="58"/>
      <c r="P93" s="52"/>
      <c r="Q93" s="52"/>
      <c r="R93" s="52"/>
      <c r="S93" s="47"/>
    </row>
    <row r="94" ht="14.6" customHeight="1">
      <c r="A94" s="24"/>
      <c r="B94" t="s" s="99">
        <v>73</v>
      </c>
      <c r="C94" s="100"/>
      <c r="D94" s="100"/>
      <c r="E94" s="100"/>
      <c r="F94" s="100"/>
      <c r="G94" s="100"/>
      <c r="H94" s="100"/>
      <c r="I94" s="100"/>
      <c r="J94" s="100"/>
      <c r="K94" s="100"/>
      <c r="L94" s="100"/>
      <c r="M94" s="100"/>
      <c r="N94" s="105"/>
      <c r="O94" s="58"/>
      <c r="P94" s="52"/>
      <c r="Q94" s="52"/>
      <c r="R94" s="52"/>
      <c r="S94" s="47"/>
    </row>
    <row r="95" ht="15" customHeight="1">
      <c r="A95" s="24"/>
      <c r="B95" t="s" s="96">
        <v>74</v>
      </c>
      <c r="C95" s="89"/>
      <c r="D95" t="s" s="106">
        <v>75</v>
      </c>
      <c r="E95" s="39"/>
      <c r="F95" s="39"/>
      <c r="G95" s="39"/>
      <c r="H95" s="39"/>
      <c r="I95" s="39"/>
      <c r="J95" s="39"/>
      <c r="K95" s="89"/>
      <c r="L95" s="89"/>
      <c r="M95" s="89"/>
      <c r="N95" s="32"/>
      <c r="O95" s="58"/>
      <c r="P95" s="52"/>
      <c r="Q95" s="52"/>
      <c r="R95" s="52"/>
      <c r="S95" s="47"/>
    </row>
    <row r="96" ht="15" customHeight="1">
      <c r="A96" s="24"/>
      <c r="B96" t="s" s="96">
        <v>76</v>
      </c>
      <c r="C96" s="89"/>
      <c r="D96" s="89"/>
      <c r="E96" s="89"/>
      <c r="F96" s="89"/>
      <c r="G96" s="89"/>
      <c r="H96" s="89"/>
      <c r="I96" s="89"/>
      <c r="J96" s="89"/>
      <c r="K96" s="89"/>
      <c r="L96" s="89"/>
      <c r="M96" s="89"/>
      <c r="N96" s="32"/>
      <c r="O96" s="58"/>
      <c r="P96" s="52"/>
      <c r="Q96" s="52"/>
      <c r="R96" s="52"/>
      <c r="S96" s="47"/>
    </row>
    <row r="97" ht="18.75" customHeight="1">
      <c r="A97" s="24"/>
      <c r="B97" t="s" s="97">
        <v>77</v>
      </c>
      <c r="C97" s="98"/>
      <c r="D97" s="98"/>
      <c r="E97" s="98"/>
      <c r="F97" s="98"/>
      <c r="G97" s="98"/>
      <c r="H97" s="98"/>
      <c r="I97" s="98"/>
      <c r="J97" s="98"/>
      <c r="K97" s="98"/>
      <c r="L97" s="98"/>
      <c r="M97" s="98"/>
      <c r="N97" s="32"/>
      <c r="O97" s="58"/>
      <c r="P97" s="52"/>
      <c r="Q97" s="52"/>
      <c r="R97" s="52"/>
      <c r="S97" s="47"/>
    </row>
    <row r="98" ht="15" customHeight="1">
      <c r="A98" s="24"/>
      <c r="B98" t="s" s="96">
        <v>78</v>
      </c>
      <c r="C98" s="89"/>
      <c r="D98" s="89"/>
      <c r="E98" s="89"/>
      <c r="F98" s="89"/>
      <c r="G98" s="89"/>
      <c r="H98" s="89"/>
      <c r="I98" s="89"/>
      <c r="J98" s="89"/>
      <c r="K98" s="89"/>
      <c r="L98" s="89"/>
      <c r="M98" s="89"/>
      <c r="N98" s="32"/>
      <c r="O98" s="58"/>
      <c r="P98" s="52"/>
      <c r="Q98" s="52"/>
      <c r="R98" s="52"/>
      <c r="S98" s="47"/>
    </row>
    <row r="99" ht="15.75" customHeight="1">
      <c r="A99" s="24"/>
      <c r="B99" s="110"/>
      <c r="C99" s="111"/>
      <c r="D99" s="111"/>
      <c r="E99" s="111"/>
      <c r="F99" s="111"/>
      <c r="G99" s="111"/>
      <c r="H99" s="111"/>
      <c r="I99" s="111"/>
      <c r="J99" s="111"/>
      <c r="K99" s="111"/>
      <c r="L99" s="111"/>
      <c r="M99" s="111"/>
      <c r="N99" s="43"/>
      <c r="O99" s="58"/>
      <c r="P99" s="52"/>
      <c r="Q99" s="52"/>
      <c r="R99" s="52"/>
      <c r="S99" s="47"/>
    </row>
    <row r="100" ht="15.75" customHeight="1">
      <c r="A100" s="21"/>
      <c r="B100" s="112"/>
      <c r="C100" s="112"/>
      <c r="D100" s="112"/>
      <c r="E100" s="112"/>
      <c r="F100" s="112"/>
      <c r="G100" s="112"/>
      <c r="H100" s="112"/>
      <c r="I100" s="112"/>
      <c r="J100" s="112"/>
      <c r="K100" s="112"/>
      <c r="L100" s="112"/>
      <c r="M100" s="112"/>
      <c r="N100" s="63"/>
      <c r="O100" s="52"/>
      <c r="P100" s="52"/>
      <c r="Q100" s="52"/>
      <c r="R100" s="52"/>
      <c r="S100" s="47"/>
    </row>
    <row r="101" ht="15" customHeight="1">
      <c r="A101" s="21"/>
      <c r="B101" s="113"/>
      <c r="C101" s="113"/>
      <c r="D101" s="113"/>
      <c r="E101" s="113"/>
      <c r="F101" s="113"/>
      <c r="G101" s="113"/>
      <c r="H101" s="113"/>
      <c r="I101" s="113"/>
      <c r="J101" s="113"/>
      <c r="K101" s="113"/>
      <c r="L101" s="113"/>
      <c r="M101" s="113"/>
      <c r="N101" s="52"/>
      <c r="O101" s="52"/>
      <c r="P101" s="52"/>
      <c r="Q101" s="52"/>
      <c r="R101" s="52"/>
      <c r="S101" s="47"/>
    </row>
    <row r="102" ht="15" customHeight="1">
      <c r="A102" s="21"/>
      <c r="B102" s="113"/>
      <c r="C102" s="113"/>
      <c r="D102" s="113"/>
      <c r="E102" s="113"/>
      <c r="F102" s="113"/>
      <c r="G102" s="113"/>
      <c r="H102" s="113"/>
      <c r="I102" s="113"/>
      <c r="J102" s="113"/>
      <c r="K102" s="113"/>
      <c r="L102" s="113"/>
      <c r="M102" s="113"/>
      <c r="N102" s="52"/>
      <c r="O102" s="52"/>
      <c r="P102" s="52"/>
      <c r="Q102" s="52"/>
      <c r="R102" s="52"/>
      <c r="S102" s="47"/>
    </row>
    <row r="103" ht="15" customHeight="1">
      <c r="A103" s="21"/>
      <c r="B103" s="113"/>
      <c r="C103" s="113"/>
      <c r="D103" s="113"/>
      <c r="E103" s="113"/>
      <c r="F103" s="113"/>
      <c r="G103" s="113"/>
      <c r="H103" s="113"/>
      <c r="I103" s="113"/>
      <c r="J103" s="113"/>
      <c r="K103" s="113"/>
      <c r="L103" s="113"/>
      <c r="M103" s="113"/>
      <c r="N103" s="52"/>
      <c r="O103" s="52"/>
      <c r="P103" s="52"/>
      <c r="Q103" s="52"/>
      <c r="R103" s="52"/>
      <c r="S103" s="47"/>
    </row>
    <row r="104" ht="15" customHeight="1">
      <c r="A104" s="21"/>
      <c r="B104" s="113"/>
      <c r="C104" s="113"/>
      <c r="D104" s="113"/>
      <c r="E104" s="113"/>
      <c r="F104" s="113"/>
      <c r="G104" s="113"/>
      <c r="H104" s="113"/>
      <c r="I104" s="113"/>
      <c r="J104" s="113"/>
      <c r="K104" s="113"/>
      <c r="L104" s="113"/>
      <c r="M104" s="113"/>
      <c r="N104" s="52"/>
      <c r="O104" s="52"/>
      <c r="P104" s="52"/>
      <c r="Q104" s="52"/>
      <c r="R104" s="52"/>
      <c r="S104" s="47"/>
    </row>
    <row r="105" ht="15" customHeight="1">
      <c r="A105" s="21"/>
      <c r="B105" s="113"/>
      <c r="C105" s="113"/>
      <c r="D105" s="113"/>
      <c r="E105" s="113"/>
      <c r="F105" s="113"/>
      <c r="G105" s="113"/>
      <c r="H105" s="113"/>
      <c r="I105" s="113"/>
      <c r="J105" s="113"/>
      <c r="K105" s="113"/>
      <c r="L105" s="113"/>
      <c r="M105" s="113"/>
      <c r="N105" s="52"/>
      <c r="O105" s="52"/>
      <c r="P105" s="52"/>
      <c r="Q105" s="52"/>
      <c r="R105" s="52"/>
      <c r="S105" s="47"/>
    </row>
    <row r="106" ht="15" customHeight="1">
      <c r="A106" s="21"/>
      <c r="B106" s="113"/>
      <c r="C106" s="113"/>
      <c r="D106" s="113"/>
      <c r="E106" s="113"/>
      <c r="F106" s="113"/>
      <c r="G106" s="113"/>
      <c r="H106" s="113"/>
      <c r="I106" s="113"/>
      <c r="J106" s="113"/>
      <c r="K106" s="113"/>
      <c r="L106" s="113"/>
      <c r="M106" s="113"/>
      <c r="N106" s="52"/>
      <c r="O106" s="52"/>
      <c r="P106" s="52"/>
      <c r="Q106" s="52"/>
      <c r="R106" s="52"/>
      <c r="S106" s="47"/>
    </row>
    <row r="107" ht="15" customHeight="1">
      <c r="A107" s="21"/>
      <c r="B107" s="113"/>
      <c r="C107" s="113"/>
      <c r="D107" s="113"/>
      <c r="E107" s="113"/>
      <c r="F107" s="113"/>
      <c r="G107" s="113"/>
      <c r="H107" s="113"/>
      <c r="I107" s="113"/>
      <c r="J107" s="113"/>
      <c r="K107" s="113"/>
      <c r="L107" s="113"/>
      <c r="M107" s="113"/>
      <c r="N107" s="52"/>
      <c r="O107" s="52"/>
      <c r="P107" s="52"/>
      <c r="Q107" s="52"/>
      <c r="R107" s="52"/>
      <c r="S107" s="47"/>
    </row>
    <row r="108" ht="15" customHeight="1">
      <c r="A108" s="21"/>
      <c r="B108" s="113"/>
      <c r="C108" s="113"/>
      <c r="D108" s="113"/>
      <c r="E108" s="113"/>
      <c r="F108" s="113"/>
      <c r="G108" s="113"/>
      <c r="H108" s="113"/>
      <c r="I108" s="113"/>
      <c r="J108" s="113"/>
      <c r="K108" s="113"/>
      <c r="L108" s="113"/>
      <c r="M108" s="113"/>
      <c r="N108" s="52"/>
      <c r="O108" s="52"/>
      <c r="P108" s="52"/>
      <c r="Q108" s="52"/>
      <c r="R108" s="52"/>
      <c r="S108" s="47"/>
    </row>
    <row r="109" ht="15" customHeight="1">
      <c r="A109" s="21"/>
      <c r="B109" s="113"/>
      <c r="C109" s="113"/>
      <c r="D109" s="113"/>
      <c r="E109" s="113"/>
      <c r="F109" s="113"/>
      <c r="G109" s="113"/>
      <c r="H109" s="113"/>
      <c r="I109" s="113"/>
      <c r="J109" s="113"/>
      <c r="K109" s="113"/>
      <c r="L109" s="113"/>
      <c r="M109" s="113"/>
      <c r="N109" s="52"/>
      <c r="O109" s="52"/>
      <c r="P109" s="52"/>
      <c r="Q109" s="52"/>
      <c r="R109" s="52"/>
      <c r="S109" s="47"/>
    </row>
    <row r="110" ht="15" customHeight="1">
      <c r="A110" s="21"/>
      <c r="B110" s="113"/>
      <c r="C110" s="113"/>
      <c r="D110" s="113"/>
      <c r="E110" s="113"/>
      <c r="F110" s="113"/>
      <c r="G110" s="113"/>
      <c r="H110" s="113"/>
      <c r="I110" s="113"/>
      <c r="J110" s="113"/>
      <c r="K110" s="113"/>
      <c r="L110" s="113"/>
      <c r="M110" s="113"/>
      <c r="N110" s="52"/>
      <c r="O110" s="52"/>
      <c r="P110" s="52"/>
      <c r="Q110" s="52"/>
      <c r="R110" s="52"/>
      <c r="S110" s="47"/>
    </row>
    <row r="111" ht="15" customHeight="1">
      <c r="A111" s="21"/>
      <c r="B111" s="113"/>
      <c r="C111" s="113"/>
      <c r="D111" s="113"/>
      <c r="E111" s="113"/>
      <c r="F111" s="113"/>
      <c r="G111" s="113"/>
      <c r="H111" s="113"/>
      <c r="I111" s="113"/>
      <c r="J111" s="113"/>
      <c r="K111" s="113"/>
      <c r="L111" s="113"/>
      <c r="M111" s="113"/>
      <c r="N111" s="52"/>
      <c r="O111" s="52"/>
      <c r="P111" s="52"/>
      <c r="Q111" s="52"/>
      <c r="R111" s="52"/>
      <c r="S111" s="47"/>
    </row>
    <row r="112" ht="15" customHeight="1">
      <c r="A112" s="21"/>
      <c r="B112" s="113"/>
      <c r="C112" s="113"/>
      <c r="D112" s="113"/>
      <c r="E112" s="113"/>
      <c r="F112" s="113"/>
      <c r="G112" s="113"/>
      <c r="H112" s="113"/>
      <c r="I112" s="113"/>
      <c r="J112" s="113"/>
      <c r="K112" s="113"/>
      <c r="L112" s="113"/>
      <c r="M112" s="113"/>
      <c r="N112" s="52"/>
      <c r="O112" s="52"/>
      <c r="P112" s="52"/>
      <c r="Q112" s="52"/>
      <c r="R112" s="52"/>
      <c r="S112" s="47"/>
    </row>
    <row r="113" ht="15" customHeight="1">
      <c r="A113" s="21"/>
      <c r="B113" s="113"/>
      <c r="C113" s="113"/>
      <c r="D113" s="113"/>
      <c r="E113" s="113"/>
      <c r="F113" s="113"/>
      <c r="G113" s="113"/>
      <c r="H113" s="113"/>
      <c r="I113" s="113"/>
      <c r="J113" s="113"/>
      <c r="K113" s="113"/>
      <c r="L113" s="113"/>
      <c r="M113" s="113"/>
      <c r="N113" s="52"/>
      <c r="O113" s="52"/>
      <c r="P113" s="52"/>
      <c r="Q113" s="52"/>
      <c r="R113" s="52"/>
      <c r="S113" s="47"/>
    </row>
    <row r="114" ht="15" customHeight="1">
      <c r="A114" s="21"/>
      <c r="B114" s="113"/>
      <c r="C114" s="113"/>
      <c r="D114" s="113"/>
      <c r="E114" s="113"/>
      <c r="F114" s="113"/>
      <c r="G114" s="113"/>
      <c r="H114" s="113"/>
      <c r="I114" s="113"/>
      <c r="J114" s="113"/>
      <c r="K114" s="113"/>
      <c r="L114" s="113"/>
      <c r="M114" s="113"/>
      <c r="N114" s="52"/>
      <c r="O114" s="52"/>
      <c r="P114" s="52"/>
      <c r="Q114" s="52"/>
      <c r="R114" s="52"/>
      <c r="S114" s="47"/>
    </row>
    <row r="115" ht="15" customHeight="1">
      <c r="A115" s="21"/>
      <c r="B115" s="113"/>
      <c r="C115" s="113"/>
      <c r="D115" s="113"/>
      <c r="E115" s="113"/>
      <c r="F115" s="113"/>
      <c r="G115" s="113"/>
      <c r="H115" s="113"/>
      <c r="I115" s="113"/>
      <c r="J115" s="113"/>
      <c r="K115" s="113"/>
      <c r="L115" s="113"/>
      <c r="M115" s="113"/>
      <c r="N115" s="52"/>
      <c r="O115" s="52"/>
      <c r="P115" s="52"/>
      <c r="Q115" s="52"/>
      <c r="R115" s="52"/>
      <c r="S115" s="47"/>
    </row>
    <row r="116" ht="15" customHeight="1">
      <c r="A116" s="21"/>
      <c r="B116" s="113"/>
      <c r="C116" s="113"/>
      <c r="D116" s="113"/>
      <c r="E116" s="113"/>
      <c r="F116" s="113"/>
      <c r="G116" s="113"/>
      <c r="H116" s="113"/>
      <c r="I116" s="113"/>
      <c r="J116" s="113"/>
      <c r="K116" s="113"/>
      <c r="L116" s="113"/>
      <c r="M116" s="113"/>
      <c r="N116" s="52"/>
      <c r="O116" s="52"/>
      <c r="P116" s="52"/>
      <c r="Q116" s="52"/>
      <c r="R116" s="52"/>
      <c r="S116" s="47"/>
    </row>
    <row r="117" ht="15" customHeight="1">
      <c r="A117" s="21"/>
      <c r="B117" s="113"/>
      <c r="C117" s="113"/>
      <c r="D117" s="113"/>
      <c r="E117" s="113"/>
      <c r="F117" s="113"/>
      <c r="G117" s="113"/>
      <c r="H117" s="113"/>
      <c r="I117" s="113"/>
      <c r="J117" s="113"/>
      <c r="K117" s="113"/>
      <c r="L117" s="113"/>
      <c r="M117" s="113"/>
      <c r="N117" s="52"/>
      <c r="O117" s="52"/>
      <c r="P117" s="52"/>
      <c r="Q117" s="52"/>
      <c r="R117" s="52"/>
      <c r="S117" s="47"/>
    </row>
    <row r="118" ht="15" customHeight="1">
      <c r="A118" s="21"/>
      <c r="B118" s="113"/>
      <c r="C118" s="113"/>
      <c r="D118" s="113"/>
      <c r="E118" s="113"/>
      <c r="F118" s="113"/>
      <c r="G118" s="113"/>
      <c r="H118" s="113"/>
      <c r="I118" s="113"/>
      <c r="J118" s="113"/>
      <c r="K118" s="113"/>
      <c r="L118" s="113"/>
      <c r="M118" s="113"/>
      <c r="N118" s="52"/>
      <c r="O118" s="52"/>
      <c r="P118" s="52"/>
      <c r="Q118" s="52"/>
      <c r="R118" s="52"/>
      <c r="S118" s="47"/>
    </row>
    <row r="119" ht="15" customHeight="1">
      <c r="A119" s="21"/>
      <c r="B119" s="113"/>
      <c r="C119" s="113"/>
      <c r="D119" s="113"/>
      <c r="E119" s="113"/>
      <c r="F119" s="113"/>
      <c r="G119" s="113"/>
      <c r="H119" s="113"/>
      <c r="I119" s="113"/>
      <c r="J119" s="113"/>
      <c r="K119" s="113"/>
      <c r="L119" s="113"/>
      <c r="M119" s="113"/>
      <c r="N119" s="52"/>
      <c r="O119" s="52"/>
      <c r="P119" s="52"/>
      <c r="Q119" s="52"/>
      <c r="R119" s="52"/>
      <c r="S119" s="47"/>
    </row>
    <row r="120" ht="15" customHeight="1">
      <c r="A120" s="21"/>
      <c r="B120" s="113"/>
      <c r="C120" s="113"/>
      <c r="D120" s="113"/>
      <c r="E120" s="113"/>
      <c r="F120" s="113"/>
      <c r="G120" s="113"/>
      <c r="H120" s="113"/>
      <c r="I120" s="113"/>
      <c r="J120" s="113"/>
      <c r="K120" s="113"/>
      <c r="L120" s="113"/>
      <c r="M120" s="113"/>
      <c r="N120" s="52"/>
      <c r="O120" s="52"/>
      <c r="P120" s="52"/>
      <c r="Q120" s="52"/>
      <c r="R120" s="52"/>
      <c r="S120" s="47"/>
    </row>
    <row r="121" ht="15" customHeight="1">
      <c r="A121" s="21"/>
      <c r="B121" s="113"/>
      <c r="C121" s="113"/>
      <c r="D121" s="113"/>
      <c r="E121" s="113"/>
      <c r="F121" s="113"/>
      <c r="G121" s="113"/>
      <c r="H121" s="113"/>
      <c r="I121" s="113"/>
      <c r="J121" s="113"/>
      <c r="K121" s="113"/>
      <c r="L121" s="113"/>
      <c r="M121" s="113"/>
      <c r="N121" s="52"/>
      <c r="O121" s="52"/>
      <c r="P121" s="52"/>
      <c r="Q121" s="52"/>
      <c r="R121" s="52"/>
      <c r="S121" s="47"/>
    </row>
    <row r="122" ht="15" customHeight="1">
      <c r="A122" s="21"/>
      <c r="B122" s="113"/>
      <c r="C122" s="113"/>
      <c r="D122" s="113"/>
      <c r="E122" s="113"/>
      <c r="F122" s="113"/>
      <c r="G122" s="113"/>
      <c r="H122" s="113"/>
      <c r="I122" s="113"/>
      <c r="J122" s="113"/>
      <c r="K122" s="113"/>
      <c r="L122" s="113"/>
      <c r="M122" s="113"/>
      <c r="N122" s="52"/>
      <c r="O122" s="52"/>
      <c r="P122" s="52"/>
      <c r="Q122" s="52"/>
      <c r="R122" s="52"/>
      <c r="S122" s="47"/>
    </row>
    <row r="123" ht="15" customHeight="1">
      <c r="A123" s="21"/>
      <c r="B123" s="113"/>
      <c r="C123" s="113"/>
      <c r="D123" s="113"/>
      <c r="E123" s="113"/>
      <c r="F123" s="113"/>
      <c r="G123" s="113"/>
      <c r="H123" s="113"/>
      <c r="I123" s="113"/>
      <c r="J123" s="113"/>
      <c r="K123" s="113"/>
      <c r="L123" s="113"/>
      <c r="M123" s="113"/>
      <c r="N123" s="52"/>
      <c r="O123" s="52"/>
      <c r="P123" s="52"/>
      <c r="Q123" s="52"/>
      <c r="R123" s="52"/>
      <c r="S123" s="47"/>
    </row>
    <row r="124" ht="15" customHeight="1">
      <c r="A124" s="21"/>
      <c r="B124" s="113"/>
      <c r="C124" s="113"/>
      <c r="D124" s="113"/>
      <c r="E124" s="113"/>
      <c r="F124" s="113"/>
      <c r="G124" s="113"/>
      <c r="H124" s="113"/>
      <c r="I124" s="113"/>
      <c r="J124" s="113"/>
      <c r="K124" s="113"/>
      <c r="L124" s="113"/>
      <c r="M124" s="113"/>
      <c r="N124" s="52"/>
      <c r="O124" s="52"/>
      <c r="P124" s="52"/>
      <c r="Q124" s="52"/>
      <c r="R124" s="52"/>
      <c r="S124" s="47"/>
    </row>
    <row r="125" ht="15" customHeight="1">
      <c r="A125" s="21"/>
      <c r="B125" s="113"/>
      <c r="C125" s="113"/>
      <c r="D125" s="113"/>
      <c r="E125" s="113"/>
      <c r="F125" s="113"/>
      <c r="G125" s="113"/>
      <c r="H125" s="113"/>
      <c r="I125" s="113"/>
      <c r="J125" s="113"/>
      <c r="K125" s="113"/>
      <c r="L125" s="113"/>
      <c r="M125" s="113"/>
      <c r="N125" s="52"/>
      <c r="O125" s="52"/>
      <c r="P125" s="52"/>
      <c r="Q125" s="52"/>
      <c r="R125" s="52"/>
      <c r="S125" s="47"/>
    </row>
    <row r="126" ht="15" customHeight="1">
      <c r="A126" s="21"/>
      <c r="B126" s="113"/>
      <c r="C126" s="113"/>
      <c r="D126" s="113"/>
      <c r="E126" s="113"/>
      <c r="F126" s="113"/>
      <c r="G126" s="113"/>
      <c r="H126" s="113"/>
      <c r="I126" s="113"/>
      <c r="J126" s="113"/>
      <c r="K126" s="113"/>
      <c r="L126" s="113"/>
      <c r="M126" s="113"/>
      <c r="N126" s="52"/>
      <c r="O126" s="52"/>
      <c r="P126" s="52"/>
      <c r="Q126" s="52"/>
      <c r="R126" s="52"/>
      <c r="S126" s="47"/>
    </row>
    <row r="127" ht="15" customHeight="1">
      <c r="A127" s="21"/>
      <c r="B127" s="113"/>
      <c r="C127" s="113"/>
      <c r="D127" s="113"/>
      <c r="E127" s="113"/>
      <c r="F127" s="113"/>
      <c r="G127" s="113"/>
      <c r="H127" s="113"/>
      <c r="I127" s="113"/>
      <c r="J127" s="113"/>
      <c r="K127" s="113"/>
      <c r="L127" s="113"/>
      <c r="M127" s="113"/>
      <c r="N127" s="52"/>
      <c r="O127" s="52"/>
      <c r="P127" s="52"/>
      <c r="Q127" s="52"/>
      <c r="R127" s="52"/>
      <c r="S127" s="47"/>
    </row>
    <row r="128" ht="15" customHeight="1">
      <c r="A128" s="21"/>
      <c r="B128" s="113"/>
      <c r="C128" s="113"/>
      <c r="D128" s="113"/>
      <c r="E128" s="113"/>
      <c r="F128" s="113"/>
      <c r="G128" s="113"/>
      <c r="H128" s="113"/>
      <c r="I128" s="113"/>
      <c r="J128" s="113"/>
      <c r="K128" s="113"/>
      <c r="L128" s="113"/>
      <c r="M128" s="113"/>
      <c r="N128" s="52"/>
      <c r="O128" s="52"/>
      <c r="P128" s="52"/>
      <c r="Q128" s="52"/>
      <c r="R128" s="52"/>
      <c r="S128" s="47"/>
    </row>
    <row r="129" ht="15" customHeight="1">
      <c r="A129" s="21"/>
      <c r="B129" s="113"/>
      <c r="C129" s="113"/>
      <c r="D129" s="113"/>
      <c r="E129" s="113"/>
      <c r="F129" s="113"/>
      <c r="G129" s="113"/>
      <c r="H129" s="113"/>
      <c r="I129" s="113"/>
      <c r="J129" s="113"/>
      <c r="K129" s="113"/>
      <c r="L129" s="113"/>
      <c r="M129" s="113"/>
      <c r="N129" s="52"/>
      <c r="O129" s="52"/>
      <c r="P129" s="52"/>
      <c r="Q129" s="52"/>
      <c r="R129" s="52"/>
      <c r="S129" s="47"/>
    </row>
    <row r="130" ht="15" customHeight="1">
      <c r="A130" s="21"/>
      <c r="B130" s="113"/>
      <c r="C130" s="113"/>
      <c r="D130" s="113"/>
      <c r="E130" s="113"/>
      <c r="F130" s="113"/>
      <c r="G130" s="113"/>
      <c r="H130" s="113"/>
      <c r="I130" s="113"/>
      <c r="J130" s="113"/>
      <c r="K130" s="113"/>
      <c r="L130" s="113"/>
      <c r="M130" s="113"/>
      <c r="N130" s="52"/>
      <c r="O130" s="52"/>
      <c r="P130" s="52"/>
      <c r="Q130" s="52"/>
      <c r="R130" s="52"/>
      <c r="S130" s="47"/>
    </row>
    <row r="131" ht="15" customHeight="1">
      <c r="A131" s="21"/>
      <c r="B131" s="113"/>
      <c r="C131" s="113"/>
      <c r="D131" s="113"/>
      <c r="E131" s="113"/>
      <c r="F131" s="113"/>
      <c r="G131" s="113"/>
      <c r="H131" s="113"/>
      <c r="I131" s="113"/>
      <c r="J131" s="113"/>
      <c r="K131" s="113"/>
      <c r="L131" s="113"/>
      <c r="M131" s="113"/>
      <c r="N131" s="52"/>
      <c r="O131" s="52"/>
      <c r="P131" s="52"/>
      <c r="Q131" s="52"/>
      <c r="R131" s="52"/>
      <c r="S131" s="47"/>
    </row>
    <row r="132" ht="15" customHeight="1">
      <c r="A132" s="21"/>
      <c r="B132" s="113"/>
      <c r="C132" s="113"/>
      <c r="D132" s="113"/>
      <c r="E132" s="113"/>
      <c r="F132" s="113"/>
      <c r="G132" s="113"/>
      <c r="H132" s="113"/>
      <c r="I132" s="113"/>
      <c r="J132" s="113"/>
      <c r="K132" s="113"/>
      <c r="L132" s="113"/>
      <c r="M132" s="113"/>
      <c r="N132" s="52"/>
      <c r="O132" s="52"/>
      <c r="P132" s="52"/>
      <c r="Q132" s="52"/>
      <c r="R132" s="52"/>
      <c r="S132" s="47"/>
    </row>
    <row r="133" ht="15" customHeight="1">
      <c r="A133" s="21"/>
      <c r="B133" s="113"/>
      <c r="C133" s="113"/>
      <c r="D133" s="113"/>
      <c r="E133" s="113"/>
      <c r="F133" s="113"/>
      <c r="G133" s="113"/>
      <c r="H133" s="113"/>
      <c r="I133" s="113"/>
      <c r="J133" s="113"/>
      <c r="K133" s="113"/>
      <c r="L133" s="113"/>
      <c r="M133" s="113"/>
      <c r="N133" s="52"/>
      <c r="O133" s="52"/>
      <c r="P133" s="52"/>
      <c r="Q133" s="52"/>
      <c r="R133" s="52"/>
      <c r="S133" s="47"/>
    </row>
    <row r="134" ht="15" customHeight="1">
      <c r="A134" s="48"/>
      <c r="B134" s="114"/>
      <c r="C134" s="114"/>
      <c r="D134" s="114"/>
      <c r="E134" s="114"/>
      <c r="F134" s="114"/>
      <c r="G134" s="114"/>
      <c r="H134" s="114"/>
      <c r="I134" s="114"/>
      <c r="J134" s="114"/>
      <c r="K134" s="114"/>
      <c r="L134" s="114"/>
      <c r="M134" s="114"/>
      <c r="N134" s="64"/>
      <c r="O134" s="64"/>
      <c r="P134" s="64"/>
      <c r="Q134" s="64"/>
      <c r="R134" s="64"/>
      <c r="S134" s="50"/>
    </row>
  </sheetData>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location="" tooltip="" display="http://environment.data.gov.uk/catchment-planning/ "/>
    <hyperlink ref="D82" r:id="rId2" location="" tooltip="" display="http://www.landis.org.uk/soilscapes/#.  "/>
    <hyperlink ref="D88" r:id="rId3" location="" tooltip="" display="https://nrfa.ceh.ac.uk/data/station/spatial/42019"/>
    <hyperlink ref="D95" r:id="rId4" location="" tooltip="" display="http://mapapps2.bgs.ac.uk/ukso/home.html?layers=NVZEng"/>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5"/>
</worksheet>
</file>

<file path=xl/worksheets/sheet6.xml><?xml version="1.0" encoding="utf-8"?>
<worksheet xmlns:r="http://schemas.openxmlformats.org/officeDocument/2006/relationships" xmlns="http://schemas.openxmlformats.org/spreadsheetml/2006/main">
  <dimension ref="A1:M11"/>
  <sheetViews>
    <sheetView workbookViewId="0" showGridLines="0" defaultGridColor="1"/>
  </sheetViews>
  <sheetFormatPr defaultColWidth="9.16667" defaultRowHeight="15" customHeight="1" outlineLevelRow="0" outlineLevelCol="0"/>
  <cols>
    <col min="1" max="1" width="9.17188" style="115" customWidth="1"/>
    <col min="2" max="2" width="3.67188" style="115" customWidth="1"/>
    <col min="3" max="3" width="30.5" style="115" customWidth="1"/>
    <col min="4" max="4" width="11.3516" style="115" customWidth="1"/>
    <col min="5" max="10" width="9.17188" style="115" customWidth="1"/>
    <col min="11" max="11" width="10.3516" style="115" customWidth="1"/>
    <col min="12" max="12" width="4.17188" style="115" customWidth="1"/>
    <col min="13" max="13" width="9.17188" style="115" customWidth="1"/>
    <col min="14" max="16384" width="9.17188" style="115" customWidth="1"/>
  </cols>
  <sheetData>
    <row r="1" ht="13.55" customHeight="1">
      <c r="A1" s="18"/>
      <c r="B1" s="19"/>
      <c r="C1" s="19"/>
      <c r="D1" s="19"/>
      <c r="E1" s="19"/>
      <c r="F1" s="19"/>
      <c r="G1" s="19"/>
      <c r="H1" s="19"/>
      <c r="I1" s="19"/>
      <c r="J1" s="19"/>
      <c r="K1" s="19"/>
      <c r="L1" s="19"/>
      <c r="M1" s="20"/>
    </row>
    <row r="2" ht="15.75" customHeight="1">
      <c r="A2" s="21"/>
      <c r="B2" s="22"/>
      <c r="C2" s="22"/>
      <c r="D2" s="22"/>
      <c r="E2" s="22"/>
      <c r="F2" s="22"/>
      <c r="G2" s="22"/>
      <c r="H2" s="22"/>
      <c r="I2" s="22"/>
      <c r="J2" s="22"/>
      <c r="K2" s="22"/>
      <c r="L2" s="22"/>
      <c r="M2" s="47"/>
    </row>
    <row r="3" ht="15.75" customHeight="1">
      <c r="A3" s="24"/>
      <c r="B3" t="s" s="25">
        <v>79</v>
      </c>
      <c r="C3" s="26"/>
      <c r="D3" s="26"/>
      <c r="E3" s="26"/>
      <c r="F3" s="26"/>
      <c r="G3" s="26"/>
      <c r="H3" s="26"/>
      <c r="I3" s="26"/>
      <c r="J3" s="26"/>
      <c r="K3" s="26"/>
      <c r="L3" s="27"/>
      <c r="M3" s="116"/>
    </row>
    <row r="4" ht="15" customHeight="1">
      <c r="A4" s="24"/>
      <c r="B4" s="28"/>
      <c r="C4" s="29"/>
      <c r="D4" s="29"/>
      <c r="E4" s="29"/>
      <c r="F4" s="29"/>
      <c r="G4" s="29"/>
      <c r="H4" s="29"/>
      <c r="I4" s="29"/>
      <c r="J4" s="29"/>
      <c r="K4" s="29"/>
      <c r="L4" s="30"/>
      <c r="M4" s="116"/>
    </row>
    <row r="5" ht="15" customHeight="1">
      <c r="A5" s="24"/>
      <c r="B5" s="28"/>
      <c r="C5" s="29"/>
      <c r="D5" s="29"/>
      <c r="E5" s="29"/>
      <c r="F5" s="29"/>
      <c r="G5" s="29"/>
      <c r="H5" s="29"/>
      <c r="I5" s="29"/>
      <c r="J5" s="29"/>
      <c r="K5" s="29"/>
      <c r="L5" s="30"/>
      <c r="M5" s="116"/>
    </row>
    <row r="6" ht="21" customHeight="1">
      <c r="A6" s="24"/>
      <c r="B6" s="31"/>
      <c r="C6" s="117"/>
      <c r="D6" s="117"/>
      <c r="E6" s="117"/>
      <c r="F6" s="117"/>
      <c r="G6" s="117"/>
      <c r="H6" s="117"/>
      <c r="I6" s="117"/>
      <c r="J6" s="117"/>
      <c r="K6" s="117"/>
      <c r="L6" s="32"/>
      <c r="M6" s="116"/>
    </row>
    <row r="7" ht="18" customHeight="1">
      <c r="A7" s="24"/>
      <c r="B7" s="31"/>
      <c r="C7" t="s" s="118">
        <v>80</v>
      </c>
      <c r="D7" s="119">
        <v>44958</v>
      </c>
      <c r="E7" s="119"/>
      <c r="F7" s="119"/>
      <c r="G7" s="119"/>
      <c r="H7" s="119"/>
      <c r="I7" s="119"/>
      <c r="J7" s="119"/>
      <c r="K7" s="119"/>
      <c r="L7" s="120"/>
      <c r="M7" s="116"/>
    </row>
    <row r="8" ht="35.25" customHeight="1">
      <c r="A8" s="24"/>
      <c r="B8" s="31"/>
      <c r="C8" t="s" s="121">
        <v>81</v>
      </c>
      <c r="D8" t="s" s="122">
        <v>82</v>
      </c>
      <c r="E8" s="123"/>
      <c r="F8" s="123"/>
      <c r="G8" s="123"/>
      <c r="H8" s="123"/>
      <c r="I8" s="123"/>
      <c r="J8" s="123"/>
      <c r="K8" s="123"/>
      <c r="L8" s="124"/>
      <c r="M8" s="116"/>
    </row>
    <row r="9" ht="39.75" customHeight="1">
      <c r="A9" s="24"/>
      <c r="B9" s="31"/>
      <c r="C9" t="s" s="125">
        <v>83</v>
      </c>
      <c r="D9" t="s" s="122">
        <v>84</v>
      </c>
      <c r="E9" s="123"/>
      <c r="F9" s="123"/>
      <c r="G9" s="123"/>
      <c r="H9" s="123"/>
      <c r="I9" s="123"/>
      <c r="J9" s="123"/>
      <c r="K9" s="123"/>
      <c r="L9" s="126"/>
      <c r="M9" s="116"/>
    </row>
    <row r="10" ht="97.5" customHeight="1">
      <c r="A10" s="24"/>
      <c r="B10" s="31"/>
      <c r="C10" t="s" s="127">
        <v>85</v>
      </c>
      <c r="D10" t="s" s="128">
        <v>86</v>
      </c>
      <c r="E10" s="129"/>
      <c r="F10" s="129"/>
      <c r="G10" s="129"/>
      <c r="H10" s="129"/>
      <c r="I10" s="129"/>
      <c r="J10" s="129"/>
      <c r="K10" s="129"/>
      <c r="L10" s="126"/>
      <c r="M10" s="116"/>
    </row>
    <row r="11" ht="18.75" customHeight="1">
      <c r="A11" s="130"/>
      <c r="B11" s="131"/>
      <c r="C11" s="132"/>
      <c r="D11" s="132"/>
      <c r="E11" s="132"/>
      <c r="F11" s="132"/>
      <c r="G11" s="132"/>
      <c r="H11" s="132"/>
      <c r="I11" s="132"/>
      <c r="J11" s="132"/>
      <c r="K11" s="132"/>
      <c r="L11" s="43"/>
      <c r="M11" s="133"/>
    </row>
  </sheetData>
  <mergeCells count="5">
    <mergeCell ref="B3:L5"/>
    <mergeCell ref="D7:K7"/>
    <mergeCell ref="D8:K8"/>
    <mergeCell ref="D9:K9"/>
    <mergeCell ref="D10:K10"/>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N37"/>
  <sheetViews>
    <sheetView workbookViewId="0" showGridLines="0" defaultGridColor="1"/>
  </sheetViews>
  <sheetFormatPr defaultColWidth="9.16667" defaultRowHeight="15" customHeight="1" outlineLevelRow="0" outlineLevelCol="0"/>
  <cols>
    <col min="1" max="1" width="9.35156" style="134" customWidth="1"/>
    <col min="2" max="2" width="4.85156" style="134" customWidth="1"/>
    <col min="3" max="3" width="33.3516" style="134" customWidth="1"/>
    <col min="4" max="4" width="26.8516" style="134" customWidth="1"/>
    <col min="5" max="5" width="11.5" style="134" customWidth="1"/>
    <col min="6" max="6" width="17.5" style="134" customWidth="1"/>
    <col min="7" max="7" width="33.3516" style="134" customWidth="1"/>
    <col min="8" max="8" width="14.1719" style="134" customWidth="1"/>
    <col min="9" max="9" width="9" style="134" customWidth="1"/>
    <col min="10" max="10" width="2" style="134" customWidth="1"/>
    <col min="11" max="11" width="7.17188" style="134" customWidth="1"/>
    <col min="12" max="14" width="9.17188" style="134" customWidth="1"/>
    <col min="15" max="16384" width="9.17188" style="134" customWidth="1"/>
  </cols>
  <sheetData>
    <row r="1" ht="13.55" customHeight="1">
      <c r="A1" s="18"/>
      <c r="B1" s="19"/>
      <c r="C1" s="19"/>
      <c r="D1" s="19"/>
      <c r="E1" s="19"/>
      <c r="F1" s="19"/>
      <c r="G1" s="19"/>
      <c r="H1" s="19"/>
      <c r="I1" s="19"/>
      <c r="J1" s="19"/>
      <c r="K1" s="19"/>
      <c r="L1" s="19"/>
      <c r="M1" s="19"/>
      <c r="N1" s="20"/>
    </row>
    <row r="2" ht="13.55" customHeight="1">
      <c r="A2" s="21"/>
      <c r="B2" s="52"/>
      <c r="C2" s="52"/>
      <c r="D2" s="52"/>
      <c r="E2" s="52"/>
      <c r="F2" s="52"/>
      <c r="G2" s="52"/>
      <c r="H2" s="52"/>
      <c r="I2" s="52"/>
      <c r="J2" s="52"/>
      <c r="K2" s="52"/>
      <c r="L2" s="52"/>
      <c r="M2" s="52"/>
      <c r="N2" s="47"/>
    </row>
    <row r="3" ht="13.55" customHeight="1">
      <c r="A3" s="24"/>
      <c r="B3" t="s" s="66">
        <v>87</v>
      </c>
      <c r="C3" s="29"/>
      <c r="D3" s="29"/>
      <c r="E3" s="29"/>
      <c r="F3" s="29"/>
      <c r="G3" s="29"/>
      <c r="H3" s="29"/>
      <c r="I3" s="29"/>
      <c r="J3" s="30"/>
      <c r="K3" s="58"/>
      <c r="L3" s="52"/>
      <c r="M3" s="52"/>
      <c r="N3" s="47"/>
    </row>
    <row r="4" ht="13.55" customHeight="1">
      <c r="A4" s="24"/>
      <c r="B4" s="28"/>
      <c r="C4" s="29"/>
      <c r="D4" s="29"/>
      <c r="E4" s="29"/>
      <c r="F4" s="29"/>
      <c r="G4" s="29"/>
      <c r="H4" s="29"/>
      <c r="I4" s="29"/>
      <c r="J4" s="30"/>
      <c r="K4" s="58"/>
      <c r="L4" s="52"/>
      <c r="M4" s="52"/>
      <c r="N4" s="47"/>
    </row>
    <row r="5" ht="13.55" customHeight="1">
      <c r="A5" s="24"/>
      <c r="B5" s="28"/>
      <c r="C5" s="29"/>
      <c r="D5" s="29"/>
      <c r="E5" s="29"/>
      <c r="F5" s="29"/>
      <c r="G5" s="29"/>
      <c r="H5" s="29"/>
      <c r="I5" s="29"/>
      <c r="J5" s="30"/>
      <c r="K5" s="58"/>
      <c r="L5" s="52"/>
      <c r="M5" s="52"/>
      <c r="N5" s="47"/>
    </row>
    <row r="6" ht="17.25" customHeight="1">
      <c r="A6" s="24"/>
      <c r="B6" s="31"/>
      <c r="C6" s="11"/>
      <c r="D6" s="11"/>
      <c r="E6" s="11"/>
      <c r="F6" s="11"/>
      <c r="G6" s="11"/>
      <c r="H6" s="11"/>
      <c r="I6" s="11"/>
      <c r="J6" s="32"/>
      <c r="K6" s="58"/>
      <c r="L6" s="135"/>
      <c r="M6" s="52"/>
      <c r="N6" s="47"/>
    </row>
    <row r="7" ht="18" customHeight="1">
      <c r="A7" s="24"/>
      <c r="B7" s="31"/>
      <c r="C7" t="s" s="136">
        <v>88</v>
      </c>
      <c r="D7" s="137"/>
      <c r="E7" s="11"/>
      <c r="F7" s="11"/>
      <c r="G7" s="138"/>
      <c r="H7" s="139"/>
      <c r="I7" s="139"/>
      <c r="J7" s="140"/>
      <c r="K7" s="58"/>
      <c r="L7" s="141"/>
      <c r="M7" s="52"/>
      <c r="N7" s="47"/>
    </row>
    <row r="8" ht="12" customHeight="1">
      <c r="A8" s="24"/>
      <c r="B8" s="31"/>
      <c r="C8" s="11"/>
      <c r="D8" s="11"/>
      <c r="E8" s="11"/>
      <c r="F8" s="11"/>
      <c r="G8" s="142"/>
      <c r="H8" s="142"/>
      <c r="I8" s="142"/>
      <c r="J8" s="143"/>
      <c r="K8" s="58"/>
      <c r="L8" s="141"/>
      <c r="M8" s="52"/>
      <c r="N8" s="47"/>
    </row>
    <row r="9" ht="22.5" customHeight="1">
      <c r="A9" s="24"/>
      <c r="B9" s="31"/>
      <c r="C9" t="s" s="144">
        <v>89</v>
      </c>
      <c r="D9" t="s" s="145">
        <v>90</v>
      </c>
      <c r="E9" s="11"/>
      <c r="F9" s="11"/>
      <c r="G9" s="11"/>
      <c r="H9" s="146"/>
      <c r="I9" s="142"/>
      <c r="J9" s="143"/>
      <c r="K9" s="58"/>
      <c r="L9" s="141"/>
      <c r="M9" s="52"/>
      <c r="N9" s="47"/>
    </row>
    <row r="10" ht="21" customHeight="1">
      <c r="A10" s="24"/>
      <c r="B10" s="31"/>
      <c r="C10" t="s" s="147">
        <v>91</v>
      </c>
      <c r="D10" s="148">
        <v>2.6</v>
      </c>
      <c r="E10" s="149"/>
      <c r="F10" s="149"/>
      <c r="G10" t="s" s="150">
        <f>_xlfn.IFERROR(IF(AND($D$9&lt;DATE(2025,1,1),OR((VLOOKUP($D$14,'Lookups'!$C$8:$G$88,2,FALSE))&gt;(VLOOKUP($D$14,'Lookups'!$C$8:$G$88,4,FALSE)),(VLOOKUP($D$14,'Lookups'!$C$8:$G$88,3,FALSE))&gt;(VLOOKUP($D$14,'Lookups'!$C$8:$G$88,5,FALSE)))),"A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c>
      <c r="H10" s="146"/>
      <c r="I10" s="142"/>
      <c r="J10" s="143"/>
      <c r="K10" s="151"/>
      <c r="L10" s="152"/>
      <c r="M10" s="52"/>
      <c r="N10" s="47"/>
    </row>
    <row r="11" ht="30.75" customHeight="1">
      <c r="A11" s="24"/>
      <c r="B11" s="31"/>
      <c r="C11" t="s" s="147">
        <v>92</v>
      </c>
      <c r="D11" s="153">
        <v>120</v>
      </c>
      <c r="E11" s="154"/>
      <c r="F11" s="154"/>
      <c r="G11" s="155"/>
      <c r="H11" s="146"/>
      <c r="I11" s="154"/>
      <c r="J11" s="124"/>
      <c r="K11" s="156"/>
      <c r="L11" s="152"/>
      <c r="M11" s="52"/>
      <c r="N11" s="47"/>
    </row>
    <row r="12" ht="36" customHeight="1">
      <c r="A12" s="24"/>
      <c r="B12" s="31"/>
      <c r="C12" t="s" s="147">
        <v>93</v>
      </c>
      <c r="D12" s="157">
        <v>1</v>
      </c>
      <c r="E12" s="158"/>
      <c r="F12" s="158"/>
      <c r="G12" s="155"/>
      <c r="H12" s="146"/>
      <c r="I12" s="158"/>
      <c r="J12" s="126"/>
      <c r="K12" s="159"/>
      <c r="L12" s="52"/>
      <c r="M12" s="52"/>
      <c r="N12" s="47"/>
    </row>
    <row r="13" ht="36" customHeight="1">
      <c r="A13" s="24"/>
      <c r="B13" s="31"/>
      <c r="C13" t="s" s="147">
        <v>94</v>
      </c>
      <c r="D13" t="s" s="160">
        <v>95</v>
      </c>
      <c r="E13" s="158"/>
      <c r="F13" s="158"/>
      <c r="G13" s="155"/>
      <c r="H13" s="146"/>
      <c r="I13" s="158"/>
      <c r="J13" s="126"/>
      <c r="K13" s="159"/>
      <c r="L13" s="52"/>
      <c r="M13" s="52"/>
      <c r="N13" s="47"/>
    </row>
    <row r="14" ht="50.25" customHeight="1">
      <c r="A14" s="24"/>
      <c r="B14" s="31"/>
      <c r="C14" t="s" s="147">
        <v>96</v>
      </c>
      <c r="D14" t="s" s="160">
        <v>97</v>
      </c>
      <c r="E14" s="158"/>
      <c r="F14" s="11"/>
      <c r="G14" s="155"/>
      <c r="H14" s="146"/>
      <c r="I14" s="158"/>
      <c r="J14" s="126"/>
      <c r="K14" s="159"/>
      <c r="L14" s="52"/>
      <c r="M14" s="52"/>
      <c r="N14" s="47"/>
    </row>
    <row r="15" ht="50.25" customHeight="1" hidden="1">
      <c r="A15" s="24"/>
      <c r="B15" s="31"/>
      <c r="C15" t="s" s="147">
        <v>98</v>
      </c>
      <c r="D15" s="161">
        <f>(_xlfn.IFERROR(IF(OR(D14="Package Treatment Plant user defined",D14="Septic Tank user defined"),"Please enter value in cell to the right:",IF(D9&lt;DATE(2025,1,1),VLOOKUP(D14,'Lookups'!C8:G91,2,FALSE),VLOOKUP(D14,'Lookups'!C8:G90,4,FALSE))),""))</f>
        <v>7.7</v>
      </c>
      <c r="E15" s="158"/>
      <c r="F15" t="s" s="162">
        <f>_xlfn.IFERROR(IF(AND($D$9&lt;DATE(2025,1,1),(VLOOKUP($D$14,'Lookups'!$C$8:$G$88,2,FALSE))&gt;(VLOOKUP($D$14,'Lookups'!$C$8:$G$88,4,FALSE))),"Post 2025 WwTW P permit:",""),"")</f>
      </c>
      <c r="G15" t="s" s="163">
        <f>_xlfn.IFERROR(IF(AND($D$9&lt;DATE(2025,1,1),(VLOOKUP($D$14,'Lookups'!$C$8:$G$88,2,FALSE))&gt;(VLOOKUP($D$14,'Lookups'!$C$8:$G$88,4,FALSE))),VLOOKUP(D14,'Lookups'!C8:G91,4,FALSE),""),"")</f>
      </c>
      <c r="H15" t="s" s="164">
        <f>_xlfn.IFERROR(IF(AND($D$9&lt;DATE(2025,1,1),(VLOOKUP($D$14,'Lookups'!$C$8:$G$88,2,FALSE))&gt;(VLOOKUP($D$14,'Lookups'!$C$8:$G$88,4,FALSE))),"mg TP/litre",""),"")</f>
      </c>
      <c r="I15" s="158"/>
      <c r="J15" s="32"/>
      <c r="K15" s="159"/>
      <c r="L15" s="52"/>
      <c r="M15" s="52"/>
      <c r="N15" s="47"/>
    </row>
    <row r="16" ht="50.25" customHeight="1">
      <c r="A16" s="24"/>
      <c r="B16" s="31"/>
      <c r="C16" t="s" s="165">
        <v>99</v>
      </c>
      <c r="D16" s="166">
        <f>_xlfn.IFERROR(IF(OR(D14="Package Treatment Plant user defined",D14="Septic Tank user defined"),"Please enter value in cell to the right:",IF(AND(D9&lt;DATE(2025,1,1),D13="Yes"),VLOOKUP(D14,'Lookups'!$C$8:$G$91,2,FALSE),IF(AND(D9&lt;DATE(2025,1,1),D13="No"),VLOOKUP(D14,'Lookups'!$C$8:$G$91,3,FALSE),IF(AND(D9&gt;=DATE(2025,1,1),D13="Yes"),VLOOKUP(D14,'Lookups'!$C$8:$G$91,4,FALSE),VLOOKUP(D14,'Lookups'!$C$8:$G$91,5,FALSE))))),"")</f>
        <v>7.7</v>
      </c>
      <c r="E16" s="158"/>
      <c r="F16" t="s" s="162">
        <f>_xlfn.IFERROR(IF(AND($D$9&lt;DATE(2025,1,1),(VLOOKUP($D$14,'Lookups'!$C$8:$G$88,3,FALSE))&gt;(VLOOKUP($D$14,'Lookups'!$C$8:$G$88,5,FALSE))),"Post 2025 WwTW N permit:",""),"")</f>
      </c>
      <c r="G16" t="s" s="163">
        <f>_xlfn.IFERROR(IF(AND($D$9&lt;DATE(2025,1,1),(VLOOKUP($D$14,'Lookups'!$C$8:$G$88,3,FALSE))&gt;(VLOOKUP($D$14,'Lookups'!$C$8:$G$88,5,FALSE))),VLOOKUP(D14,'Lookups'!$C$8:$G$91,5,FALSE),""),"")</f>
      </c>
      <c r="H16" t="s" s="164">
        <f>_xlfn.IFERROR(IF(AND($D$9&lt;DATE(2025,1,1),(VLOOKUP($D$14,'Lookups'!$C$8:$G$88,3,FALSE))&gt;(VLOOKUP($D$14,'Lookups'!$C$8:$G$88,5,FALSE))),"mg TN/litre",""),"")</f>
      </c>
      <c r="I16" s="158"/>
      <c r="J16" s="126"/>
      <c r="K16" s="159"/>
      <c r="L16" s="52"/>
      <c r="M16" s="52"/>
      <c r="N16" s="47"/>
    </row>
    <row r="17" ht="18" customHeight="1">
      <c r="A17" s="24"/>
      <c r="B17" s="31"/>
      <c r="C17" s="11"/>
      <c r="D17" s="11"/>
      <c r="E17" s="11"/>
      <c r="F17" s="11"/>
      <c r="G17" s="11"/>
      <c r="H17" s="11"/>
      <c r="I17" s="11"/>
      <c r="J17" s="32"/>
      <c r="K17" s="58"/>
      <c r="L17" s="52"/>
      <c r="M17" s="52"/>
      <c r="N17" s="47"/>
    </row>
    <row r="18" ht="18" customHeight="1">
      <c r="A18" s="24"/>
      <c r="B18" s="31"/>
      <c r="C18" t="s" s="136">
        <v>100</v>
      </c>
      <c r="D18" s="137"/>
      <c r="E18" s="11"/>
      <c r="F18" s="11"/>
      <c r="G18" s="11"/>
      <c r="H18" s="11"/>
      <c r="I18" s="11"/>
      <c r="J18" s="32"/>
      <c r="K18" s="58"/>
      <c r="L18" s="52"/>
      <c r="M18" s="52"/>
      <c r="N18" s="47"/>
    </row>
    <row r="19" ht="9" customHeight="1" hidden="1">
      <c r="A19" s="24"/>
      <c r="B19" s="31"/>
      <c r="C19" s="11"/>
      <c r="D19" s="11"/>
      <c r="E19" s="11"/>
      <c r="F19" s="11"/>
      <c r="G19" s="11"/>
      <c r="H19" s="11"/>
      <c r="I19" s="11"/>
      <c r="J19" s="167"/>
      <c r="K19" s="58"/>
      <c r="L19" s="52"/>
      <c r="M19" s="52"/>
      <c r="N19" s="47"/>
    </row>
    <row r="20" ht="8" customHeight="1">
      <c r="A20" s="24"/>
      <c r="B20" s="31"/>
      <c r="C20" s="11"/>
      <c r="D20" s="11"/>
      <c r="E20" s="11"/>
      <c r="F20" s="11"/>
      <c r="G20" s="11"/>
      <c r="H20" s="11"/>
      <c r="I20" s="11"/>
      <c r="J20" s="167"/>
      <c r="K20" s="58"/>
      <c r="L20" s="52"/>
      <c r="M20" s="52"/>
      <c r="N20" t="s" s="168">
        <v>101</v>
      </c>
    </row>
    <row r="21" ht="17.25" customHeight="1">
      <c r="A21" s="24"/>
      <c r="B21" s="31"/>
      <c r="C21" t="s" s="169">
        <f>_xlfn.IFERROR(IF(AND($D$9&lt;DATE(2025,1,1),OR((VLOOKUP($D$14,'Lookups'!$C$8:$G$88,2,FALSE))&gt;(VLOOKUP($D$14,'Lookups'!$C$8:$G$88,4,FALSE)),(VLOOKUP($D$14,'Lookups'!$C$8:$G$88,3,FALSE))&gt;(VLOOKUP($D$14,'Lookups'!$C$8:$G$88,5,FALSE)))),"Post-2025 Stage 1 Nutrient Loading","Stage 1 Nutrient Loading"),"")</f>
        <v>102</v>
      </c>
      <c r="D21" s="170"/>
      <c r="E21" s="11"/>
      <c r="F21" s="11"/>
      <c r="G21" t="s" s="169">
        <f>_xlfn.IFERROR(IF(AND($D$9&lt;DATE(2025,1,1),OR((VLOOKUP($D$14,'Lookups'!$C$8:$G$88,2,FALSE))&gt;(VLOOKUP($D$14,'Lookups'!$C$8:$G$88,4,FALSE)),(VLOOKUP($D$14,'Lookups'!$C$8:$G$88,3,FALSE))&gt;(VLOOKUP($D$14,'Lookups'!$C$8:$G$88,5,FALSE)))),"Pre-2025 Stage 1 Nutrient Loading",""),"")</f>
      </c>
      <c r="H21" s="170"/>
      <c r="I21" s="11"/>
      <c r="J21" s="32"/>
      <c r="K21" s="58"/>
      <c r="L21" s="52"/>
      <c r="M21" s="52"/>
      <c r="N21" s="47"/>
    </row>
    <row r="22" ht="9" customHeight="1" hidden="1">
      <c r="A22" s="24"/>
      <c r="B22" s="31"/>
      <c r="C22" s="11"/>
      <c r="D22" s="11"/>
      <c r="E22" s="11"/>
      <c r="F22" s="11"/>
      <c r="G22" s="11"/>
      <c r="H22" s="11"/>
      <c r="I22" s="11"/>
      <c r="J22" s="167"/>
      <c r="K22" s="58"/>
      <c r="L22" s="52"/>
      <c r="M22" s="52"/>
      <c r="N22" s="47"/>
    </row>
    <row r="23" ht="17.25" customHeight="1">
      <c r="A23" s="24"/>
      <c r="B23" s="31"/>
      <c r="C23" t="s" s="171">
        <v>103</v>
      </c>
      <c r="D23" s="172">
        <f>IF(ISBLANK(D12),"",D10*D12)</f>
        <v>2.6</v>
      </c>
      <c r="E23" t="s" s="173">
        <v>104</v>
      </c>
      <c r="F23" s="11"/>
      <c r="G23" t="s" s="174">
        <f>_xlfn.IFERROR(IF(AND($D$9&lt;DATE(2025,1,1),OR((VLOOKUP($D$14,'Lookups'!$C$8:$G$88,2,FALSE))&gt;(VLOOKUP($D$14,'Lookups'!$C$8:$G$88,4,FALSE)),(VLOOKUP($D$14,'Lookups'!$C$8:$G$88,3,FALSE))&gt;(VLOOKUP($D$14,'Lookups'!$C$8:$G$88,5,FALSE)))),"Annual wastewater TN load:",""),"")</f>
      </c>
      <c r="H23" t="s" s="175">
        <f>_xlfn.IFERROR(IF(AND($D$9&lt;DATE(2025,1,1),OR((VLOOKUP($D$14,'Lookups'!$C$8:$G$88,2,FALSE))&gt;(VLOOKUP($D$14,'Lookups'!$C$8:$G$88,4,FALSE)),(VLOOKUP($D$14,'Lookups'!$C$8:$G$88,3,FALSE))&gt;(VLOOKUP($D$14,'Lookups'!$C$8:$G$88,5,FALSE)))),IF(D16=25,(D16*D$24)/1000000*365.25,(D16*D$24*0.9)/1000000*365.25),""),"")</f>
      </c>
      <c r="I23" t="s" s="173">
        <f>_xlfn.IFERROR(IF(AND($D$9&lt;DATE(2025,1,1),OR((VLOOKUP($D$14,'Lookups'!$C$8:$G$88,2,FALSE))&gt;(VLOOKUP($D$14,'Lookups'!$C$8:$G$88,4,FALSE)),(VLOOKUP($D$14,'Lookups'!$C$8:$G$88,3,FALSE))&gt;(VLOOKUP($D$14,'Lookups'!$C$8:$G$88,5,FALSE)))),"kg TN/yr",""),"")</f>
      </c>
      <c r="J23" s="176"/>
      <c r="K23" s="58"/>
      <c r="L23" s="52"/>
      <c r="M23" s="52"/>
      <c r="N23" s="47"/>
    </row>
    <row r="24" ht="15.75" customHeight="1">
      <c r="A24" s="24"/>
      <c r="B24" s="31"/>
      <c r="C24" t="s" s="177">
        <v>105</v>
      </c>
      <c r="D24" s="178">
        <f>_xlfn.IFERROR(D23*D11,"")</f>
        <v>312</v>
      </c>
      <c r="E24" t="s" s="173">
        <v>106</v>
      </c>
      <c r="F24" s="11"/>
      <c r="G24" s="11"/>
      <c r="H24" s="11"/>
      <c r="I24" s="11"/>
      <c r="J24" s="32"/>
      <c r="K24" s="58"/>
      <c r="L24" s="52"/>
      <c r="M24" s="52"/>
      <c r="N24" s="47"/>
    </row>
    <row r="25" ht="10" customHeight="1" hidden="1">
      <c r="A25" s="24"/>
      <c r="B25" s="31"/>
      <c r="C25" s="179"/>
      <c r="D25" s="179"/>
      <c r="E25" s="180"/>
      <c r="F25" s="11"/>
      <c r="G25" s="11"/>
      <c r="H25" s="11"/>
      <c r="I25" s="180"/>
      <c r="J25" s="32"/>
      <c r="K25" s="58"/>
      <c r="L25" s="52"/>
      <c r="M25" s="52"/>
      <c r="N25" s="47"/>
    </row>
    <row r="26" ht="10" customHeight="1" hidden="1">
      <c r="A26" s="24"/>
      <c r="B26" s="31"/>
      <c r="C26" s="179"/>
      <c r="D26" s="179"/>
      <c r="E26" s="180"/>
      <c r="F26" s="11"/>
      <c r="G26" s="181"/>
      <c r="H26" s="181"/>
      <c r="I26" s="182"/>
      <c r="J26" s="183"/>
      <c r="K26" s="58"/>
      <c r="L26" s="52"/>
      <c r="M26" s="52"/>
      <c r="N26" s="47"/>
    </row>
    <row r="27" ht="15.75" customHeight="1" hidden="1">
      <c r="A27" s="24"/>
      <c r="B27" s="31"/>
      <c r="C27" t="s" s="177">
        <v>107</v>
      </c>
      <c r="D27" s="184">
        <v>2162.16</v>
      </c>
      <c r="E27" t="s" s="173">
        <v>108</v>
      </c>
      <c r="F27" s="11"/>
      <c r="G27" s="185"/>
      <c r="H27" s="181"/>
      <c r="I27" s="181"/>
      <c r="J27" s="183"/>
      <c r="K27" s="58"/>
      <c r="L27" s="52"/>
      <c r="M27" s="52"/>
      <c r="N27" s="47"/>
    </row>
    <row r="28" ht="15.75" customHeight="1" hidden="1">
      <c r="A28" s="24"/>
      <c r="B28" s="31"/>
      <c r="C28" t="s" s="177">
        <v>109</v>
      </c>
      <c r="D28" s="184">
        <f>_xlfn.IFERROR($D$27/1000000,"")</f>
        <v>0.00216216</v>
      </c>
      <c r="E28" t="s" s="173">
        <v>110</v>
      </c>
      <c r="F28" s="11"/>
      <c r="G28" s="185"/>
      <c r="H28" s="186"/>
      <c r="I28" s="187"/>
      <c r="J28" s="183"/>
      <c r="K28" s="58"/>
      <c r="L28" s="52"/>
      <c r="M28" s="52"/>
      <c r="N28" s="47"/>
    </row>
    <row r="29" ht="15.75" customHeight="1" hidden="1">
      <c r="A29" s="24"/>
      <c r="B29" s="31"/>
      <c r="C29" t="s" s="177">
        <v>111</v>
      </c>
      <c r="D29" s="184">
        <f>_xlfn.IFERROR($D$28*365.25,"")</f>
        <v>0.78972894</v>
      </c>
      <c r="E29" t="s" s="173">
        <v>112</v>
      </c>
      <c r="F29" s="11"/>
      <c r="G29" s="185"/>
      <c r="H29" s="188"/>
      <c r="I29" s="187"/>
      <c r="J29" s="183"/>
      <c r="K29" s="58"/>
      <c r="L29" s="52"/>
      <c r="M29" s="52"/>
      <c r="N29" s="47"/>
    </row>
    <row r="30" ht="10" customHeight="1" hidden="1">
      <c r="A30" s="24"/>
      <c r="B30" s="31"/>
      <c r="C30" t="s" s="189">
        <v>113</v>
      </c>
      <c r="D30" s="190">
        <f>D29</f>
        <v>0.78972894</v>
      </c>
      <c r="E30" t="s" s="174">
        <v>112</v>
      </c>
      <c r="F30" s="11"/>
      <c r="G30" s="191"/>
      <c r="H30" s="192"/>
      <c r="I30" s="193"/>
      <c r="J30" s="183"/>
      <c r="K30" s="58"/>
      <c r="L30" s="52"/>
      <c r="M30" s="52"/>
      <c r="N30" s="47"/>
    </row>
    <row r="31" ht="10" customHeight="1" hidden="1">
      <c r="A31" s="24"/>
      <c r="B31" s="31"/>
      <c r="C31" s="179"/>
      <c r="D31" s="179"/>
      <c r="E31" s="180"/>
      <c r="F31" s="11"/>
      <c r="G31" s="181"/>
      <c r="H31" s="181"/>
      <c r="I31" s="182"/>
      <c r="J31" s="183"/>
      <c r="K31" s="58"/>
      <c r="L31" s="52"/>
      <c r="M31" s="52"/>
      <c r="N31" s="47"/>
    </row>
    <row r="32" ht="10" customHeight="1" hidden="1">
      <c r="A32" s="24"/>
      <c r="B32" s="31"/>
      <c r="C32" s="179"/>
      <c r="D32" s="179"/>
      <c r="E32" s="180"/>
      <c r="F32" s="11"/>
      <c r="G32" s="181"/>
      <c r="H32" s="181"/>
      <c r="I32" s="182"/>
      <c r="J32" s="183"/>
      <c r="K32" s="58"/>
      <c r="L32" s="52"/>
      <c r="M32" s="52"/>
      <c r="N32" s="47"/>
    </row>
    <row r="33" ht="15.75" customHeight="1" hidden="1">
      <c r="A33" s="24"/>
      <c r="B33" s="31"/>
      <c r="C33" t="s" s="177">
        <v>114</v>
      </c>
      <c r="D33" s="184">
        <v>2162.16</v>
      </c>
      <c r="E33" t="s" s="173">
        <v>115</v>
      </c>
      <c r="F33" s="11"/>
      <c r="G33" s="185"/>
      <c r="H33" s="186"/>
      <c r="I33" s="187"/>
      <c r="J33" s="183"/>
      <c r="K33" s="58"/>
      <c r="L33" s="52"/>
      <c r="M33" s="52"/>
      <c r="N33" s="47"/>
    </row>
    <row r="34" ht="15.75" customHeight="1" hidden="1">
      <c r="A34" s="24"/>
      <c r="B34" s="31"/>
      <c r="C34" t="s" s="177">
        <v>116</v>
      </c>
      <c r="D34" s="184">
        <f>_xlfn.IFERROR($D$33/1000000,"")</f>
        <v>0.00216216</v>
      </c>
      <c r="E34" t="s" s="173">
        <v>117</v>
      </c>
      <c r="F34" s="11"/>
      <c r="G34" s="185"/>
      <c r="H34" s="186"/>
      <c r="I34" s="187"/>
      <c r="J34" s="183"/>
      <c r="K34" s="58"/>
      <c r="L34" s="52"/>
      <c r="M34" s="52"/>
      <c r="N34" s="47"/>
    </row>
    <row r="35" ht="15.75" customHeight="1" hidden="1">
      <c r="A35" s="24"/>
      <c r="B35" s="31"/>
      <c r="C35" t="s" s="177">
        <v>118</v>
      </c>
      <c r="D35" s="184">
        <f>_xlfn.IFERROR($D$34*365.25,"")</f>
        <v>0.78972894</v>
      </c>
      <c r="E35" t="s" s="173">
        <v>119</v>
      </c>
      <c r="F35" s="11"/>
      <c r="G35" s="185"/>
      <c r="H35" s="188"/>
      <c r="I35" s="187"/>
      <c r="J35" s="183"/>
      <c r="K35" s="58"/>
      <c r="L35" s="52"/>
      <c r="M35" s="52"/>
      <c r="N35" s="47"/>
    </row>
    <row r="36" ht="15.1" customHeight="1">
      <c r="A36" s="24"/>
      <c r="B36" s="31"/>
      <c r="C36" t="s" s="194">
        <v>120</v>
      </c>
      <c r="D36" s="195">
        <f>D35</f>
        <v>0.78972894</v>
      </c>
      <c r="E36" t="s" s="174">
        <v>119</v>
      </c>
      <c r="F36" s="11"/>
      <c r="G36" s="191"/>
      <c r="H36" s="192"/>
      <c r="I36" s="193"/>
      <c r="J36" s="183"/>
      <c r="K36" s="58"/>
      <c r="L36" s="52"/>
      <c r="M36" s="52"/>
      <c r="N36" s="47"/>
    </row>
    <row r="37" ht="15.75" customHeight="1">
      <c r="A37" s="130"/>
      <c r="B37" s="131"/>
      <c r="C37" s="132"/>
      <c r="D37" s="132"/>
      <c r="E37" s="132"/>
      <c r="F37" s="132"/>
      <c r="G37" s="132"/>
      <c r="H37" s="132"/>
      <c r="I37" s="132"/>
      <c r="J37" s="43"/>
      <c r="K37" s="196"/>
      <c r="L37" s="64"/>
      <c r="M37" s="64"/>
      <c r="N37" s="50"/>
    </row>
  </sheetData>
  <mergeCells count="6">
    <mergeCell ref="B3:J5"/>
    <mergeCell ref="C21:D21"/>
    <mergeCell ref="G21:H21"/>
    <mergeCell ref="G10:G14"/>
    <mergeCell ref="C18:D18"/>
    <mergeCell ref="C7:D7"/>
  </mergeCells>
  <dataValidations count="2">
    <dataValidation type="list" allowBlank="1" showInputMessage="1" showErrorMessage="1" sqref="D13">
      <formula1>"Yes,No"</formula1>
    </dataValidation>
    <dataValidation type="list" allowBlank="1" showInputMessage="1" showErrorMessage="1" sqref="D14">
      <formula1>"Ashlett Creek WwTW,Arreton WwTW,Bank WwTW,Barn Close Ashmansworth WwTW,Barton Stacey WwTW,Beaulieu Hummicks WwTW,Beaulieu Village WwTW,Bishops Waltham WwTW,Blackwater S.T.W.,Boldre WwTW,Bosham WwTW,Brockenhurst WwTW,Budds Farm WwTW,Calbourne WwTW"</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K33"/>
  <sheetViews>
    <sheetView workbookViewId="0" showGridLines="0" defaultGridColor="1"/>
  </sheetViews>
  <sheetFormatPr defaultColWidth="9.16667" defaultRowHeight="15" customHeight="1" outlineLevelRow="0" outlineLevelCol="0"/>
  <cols>
    <col min="1" max="1" width="9.17188" style="197" customWidth="1"/>
    <col min="2" max="2" width="4.67188" style="197" customWidth="1"/>
    <col min="3" max="3" width="32.1719" style="197" customWidth="1"/>
    <col min="4" max="4" width="8.5" style="197" customWidth="1"/>
    <col min="5" max="5" width="21.1719" style="197" customWidth="1"/>
    <col min="6" max="6" width="17.6719" style="197" customWidth="1"/>
    <col min="7" max="7" width="120.5" style="197" customWidth="1"/>
    <col min="8" max="8" width="1.5" style="197" customWidth="1"/>
    <col min="9" max="9" width="8.17188" style="197" customWidth="1"/>
    <col min="10" max="10" width="9.17188" style="197" customWidth="1"/>
    <col min="11" max="11" width="26.1719" style="197" customWidth="1"/>
    <col min="12" max="16384" width="9.17188" style="197" customWidth="1"/>
  </cols>
  <sheetData>
    <row r="1" ht="13.55" customHeight="1">
      <c r="A1" s="18"/>
      <c r="B1" s="19"/>
      <c r="C1" s="19"/>
      <c r="D1" s="19"/>
      <c r="E1" s="19"/>
      <c r="F1" s="19"/>
      <c r="G1" s="19"/>
      <c r="H1" s="19"/>
      <c r="I1" s="19"/>
      <c r="J1" s="19"/>
      <c r="K1" s="20"/>
    </row>
    <row r="2" ht="13.55" customHeight="1">
      <c r="A2" s="21"/>
      <c r="B2" s="52"/>
      <c r="C2" s="52"/>
      <c r="D2" s="52"/>
      <c r="E2" s="52"/>
      <c r="F2" s="52"/>
      <c r="G2" s="52"/>
      <c r="H2" s="52"/>
      <c r="I2" s="52"/>
      <c r="J2" s="52"/>
      <c r="K2" s="47"/>
    </row>
    <row r="3" ht="15" customHeight="1">
      <c r="A3" s="24"/>
      <c r="B3" t="s" s="66">
        <v>121</v>
      </c>
      <c r="C3" s="29"/>
      <c r="D3" s="29"/>
      <c r="E3" s="29"/>
      <c r="F3" s="29"/>
      <c r="G3" s="29"/>
      <c r="H3" s="30"/>
      <c r="I3" s="58"/>
      <c r="J3" s="52"/>
      <c r="K3" s="47"/>
    </row>
    <row r="4" ht="15" customHeight="1">
      <c r="A4" s="24"/>
      <c r="B4" s="28"/>
      <c r="C4" s="29"/>
      <c r="D4" s="29"/>
      <c r="E4" s="29"/>
      <c r="F4" s="29"/>
      <c r="G4" s="29"/>
      <c r="H4" s="30"/>
      <c r="I4" s="58"/>
      <c r="J4" s="52"/>
      <c r="K4" s="47"/>
    </row>
    <row r="5" ht="15" customHeight="1">
      <c r="A5" s="24"/>
      <c r="B5" s="28"/>
      <c r="C5" s="29"/>
      <c r="D5" s="29"/>
      <c r="E5" s="29"/>
      <c r="F5" s="29"/>
      <c r="G5" s="29"/>
      <c r="H5" s="30"/>
      <c r="I5" s="58"/>
      <c r="J5" s="52"/>
      <c r="K5" s="47"/>
    </row>
    <row r="6" ht="17.25" customHeight="1">
      <c r="A6" s="24"/>
      <c r="B6" s="31"/>
      <c r="C6" s="11"/>
      <c r="D6" s="11"/>
      <c r="E6" s="11"/>
      <c r="F6" s="11"/>
      <c r="G6" s="11"/>
      <c r="H6" s="120"/>
      <c r="I6" s="58"/>
      <c r="J6" s="52"/>
      <c r="K6" s="47"/>
    </row>
    <row r="7" ht="18" customHeight="1">
      <c r="A7" s="24"/>
      <c r="B7" s="31"/>
      <c r="C7" t="s" s="198">
        <v>88</v>
      </c>
      <c r="D7" s="199"/>
      <c r="E7" s="199"/>
      <c r="F7" s="199"/>
      <c r="G7" s="199"/>
      <c r="H7" s="124"/>
      <c r="I7" s="58"/>
      <c r="J7" s="52"/>
      <c r="K7" s="47"/>
    </row>
    <row r="8" ht="12" customHeight="1">
      <c r="A8" s="24"/>
      <c r="B8" s="31"/>
      <c r="C8" s="11"/>
      <c r="D8" s="11"/>
      <c r="E8" s="11"/>
      <c r="F8" s="11"/>
      <c r="G8" s="11"/>
      <c r="H8" s="124"/>
      <c r="I8" s="58"/>
      <c r="J8" s="52"/>
      <c r="K8" s="47"/>
    </row>
    <row r="9" ht="18" customHeight="1">
      <c r="A9" s="24"/>
      <c r="B9" s="31"/>
      <c r="C9" t="s" s="200">
        <v>122</v>
      </c>
      <c r="D9" s="201"/>
      <c r="E9" t="s" s="202">
        <v>123</v>
      </c>
      <c r="F9" s="11"/>
      <c r="G9" s="11"/>
      <c r="H9" s="124"/>
      <c r="I9" s="58"/>
      <c r="J9" s="52"/>
      <c r="K9" s="47"/>
    </row>
    <row r="10" ht="18" customHeight="1">
      <c r="A10" s="24"/>
      <c r="B10" s="31"/>
      <c r="C10" t="s" s="147">
        <v>124</v>
      </c>
      <c r="D10" s="203"/>
      <c r="E10" t="s" s="204">
        <v>125</v>
      </c>
      <c r="F10" s="11"/>
      <c r="G10" s="11"/>
      <c r="H10" s="126"/>
      <c r="I10" s="58"/>
      <c r="J10" s="52"/>
      <c r="K10" s="47"/>
    </row>
    <row r="11" ht="18" customHeight="1">
      <c r="A11" s="24"/>
      <c r="B11" s="31"/>
      <c r="C11" t="s" s="147">
        <v>126</v>
      </c>
      <c r="D11" s="203"/>
      <c r="E11" t="s" s="205">
        <v>127</v>
      </c>
      <c r="F11" s="11"/>
      <c r="G11" s="11"/>
      <c r="H11" s="126"/>
      <c r="I11" s="58"/>
      <c r="J11" s="52"/>
      <c r="K11" s="47"/>
    </row>
    <row r="12" ht="15.1" customHeight="1">
      <c r="A12" s="24"/>
      <c r="B12" s="31"/>
      <c r="C12" t="s" s="165">
        <v>128</v>
      </c>
      <c r="D12" s="206"/>
      <c r="E12" t="s" s="207">
        <v>95</v>
      </c>
      <c r="F12" s="11"/>
      <c r="G12" s="11"/>
      <c r="H12" s="32"/>
      <c r="I12" s="58"/>
      <c r="J12" s="52"/>
      <c r="K12" s="47"/>
    </row>
    <row r="13" ht="13.55" customHeight="1">
      <c r="A13" s="24"/>
      <c r="B13" s="31"/>
      <c r="C13" s="11"/>
      <c r="D13" s="11"/>
      <c r="E13" s="11"/>
      <c r="F13" s="11"/>
      <c r="G13" s="11"/>
      <c r="H13" s="32"/>
      <c r="I13" s="58"/>
      <c r="J13" s="52"/>
      <c r="K13" s="47"/>
    </row>
    <row r="14" ht="63" customHeight="1">
      <c r="A14" s="24"/>
      <c r="B14" s="31"/>
      <c r="C14" t="s" s="208">
        <v>129</v>
      </c>
      <c r="D14" t="s" s="209">
        <v>130</v>
      </c>
      <c r="E14" t="s" s="210">
        <v>131</v>
      </c>
      <c r="F14" s="11"/>
      <c r="G14" s="11"/>
      <c r="H14" s="32"/>
      <c r="I14" s="58"/>
      <c r="J14" s="52"/>
      <c r="K14" s="47"/>
    </row>
    <row r="15" ht="15.1" customHeight="1">
      <c r="A15" s="24"/>
      <c r="B15" s="31"/>
      <c r="C15" s="211"/>
      <c r="D15" s="212"/>
      <c r="E15" t="s" s="213">
        <f>IF(OR(ISBLANK($C15),ISBLANK($D15),ISBLANK($E$10),ISBLANK($E$11)),"",_xlfn.IFERROR($D15*VLOOKUP((IF(OR($C15="Residential urban land",$C15="Commercial/industrial urban land",$C15="Open urban land",$C15="Greenspace",$C15="Community food growing",$C15="Woodland",$C15="Shrub",$C15="Water"),"|||"&amp;$C15,(VLOOKUP($E$9,'Lookups'!$C$648:$D$656,2,FALSE)&amp;"|"&amp;$C15&amp;"|"&amp;VLOOKUP($E$12,'Lookups'!$C$670:$D$671,2,FALSE)&amp;"|"&amp;VLOOKUP($E$11,'Lookups'!$C$622:$E$644,3,FALSE)&amp;"|"&amp;VLOOKUP($E$10,'Lookups'!$C$661:$D$666,2,FALSE)))),'Lookups'!$H$94:$J$618,3,FALSE),_xlfn.IFERROR(_xlfn.IFERROR($D15*VLOOKUP(VLOOKUP($E$9,'Lookups'!$C$648:$E$656,3,FALSE)&amp;"|"&amp;$C15&amp;"|"&amp;VLOOKUP($E$12,'Lookups'!$C$670:$D$671,2,FALSE)&amp;"|"&amp;VLOOKUP($E$11,'Lookups'!$C$622:$E$644,3,FALSE)&amp;"|"&amp;VLOOKUP($E$10,'Lookups'!$C$661:$D$666,2,FALSE),'Lookups'!$H$355:$J$618,3,FALSE),_xlfn.IFERROR($D15*VLOOKUP(VLOOKUP($E$9,'Lookups'!$C$648:$E$656,3,FALSE)&amp;"|"&amp;$C15&amp;"|"&amp;"TRUE"&amp;"|"&amp;VLOOKUP($E$11,'Lookups'!$C$622:$E$644,3,FALSE)&amp;"|"&amp;VLOOKUP($E$10,'Lookups'!$C$661:$D$666,2,FALSE),'Lookups'!$H$355:$J$618,3,FALSE),$D15*VLOOKUP(VLOOKUP($E$9,'Lookups'!$C$648:$E$656,3,FALSE)&amp;"|"&amp;$C15&amp;"|"&amp;VLOOKUP($E$12,'Lookups'!$C$670:$D$671,2,FALSE)&amp;"|"&amp;VLOOKUP($E$11,'Lookups'!$C$622:$E$644,3,FALSE)&amp;"|"&amp;"DrainedArGr",'Lookups'!$H$355:$J$618,3,FALSE))),_xlfn.IFERROR($D15*VLOOKUP($C15&amp;"|"&amp;VLOOKUP($E$11,'Lookups'!$C$622:$E$644,3,FALSE),'Lookups'!$K$94:$M$610,3,FALSE),$D15*VLOOKUP($C15,'Lookups'!$D$94:$O$610,12,FALSE)))))</f>
      </c>
      <c r="F15" s="11"/>
      <c r="G15" t="s" s="214">
        <f>IF(OR(ISBLANK($C15),ISBLANK($D15),ISBLANK($E$10),ISBLANK($E$9),ISBLANK($E$11)),"",_xlfn.IFERROR($D15*VLOOKUP((IF(OR($C15="Residential urban land",$C15="Commercial/industrial urban land",$C15="Open urban land",$C15="Greenspace",$C15="Community food growing",$C15="Woodland",$C15="Shrub",$C15="Water"),"|||"&amp;$C15,(VLOOKUP($E$9,'Lookups'!$C$648:$D$656,2,FALSE)&amp;"|"&amp;$C15&amp;"|"&amp;VLOOKUP($E$12,'Lookups'!$C$670:$D$671,2,FALSE)&amp;"|"&amp;VLOOKUP($E$11,'Lookups'!$C$622:$E$644,3,FALSE)&amp;"|"&amp;VLOOKUP($E$10,'Lookups'!$C$661:$D$666,2,FALSE)))),'Lookups'!$H$94:$J$618,3,FALSE),_xlfn.IFERROR($D15*VLOOKUP(VLOOKUP($E$9,'Lookups'!$C$648:$E$656,3,FALSE)&amp;"|"&amp;$C15&amp;"|"&amp;VLOOKUP($E$12,'Lookups'!$C$670:$D$671,2,FALSE)&amp;"|"&amp;VLOOKUP($E$11,'Lookups'!$C$622:$E$644,3,FALSE)&amp;"|"&amp;VLOOKUP($E$10,'Lookups'!$C$661:$D$666,2,FALSE),'Lookups'!$H$355:$J$618,3,FALSE),"In the absence of real world data, this figure has been generated using the most relevant average nutrient reduction coefficient.")))</f>
      </c>
      <c r="H15" s="215"/>
      <c r="I15" s="216"/>
      <c r="J15" s="217"/>
      <c r="K15" s="218"/>
    </row>
    <row r="16" ht="14.6" customHeight="1">
      <c r="A16" s="24"/>
      <c r="B16" s="31"/>
      <c r="C16" t="s" s="219">
        <v>132</v>
      </c>
      <c r="D16" s="220">
        <v>0.03</v>
      </c>
      <c r="E16" s="221">
        <f>IF(OR(ISBLANK($C16),ISBLANK($D16),ISBLANK($E$10),ISBLANK($E$11)),"",_xlfn.IFERROR($D16*VLOOKUP((IF(OR($C16="Residential urban land",$C16="Commercial/industrial urban land",$C16="Open urban land",$C16="Greenspace",$C16="Community food growing",$C16="Woodland",$C16="Shrub",$C16="Water"),"|||"&amp;$C16,(VLOOKUP($E$9,'Lookups'!$C$648:$D$656,2,FALSE)&amp;"|"&amp;$C16&amp;"|"&amp;VLOOKUP($E$12,'Lookups'!$C$670:$D$671,2,FALSE)&amp;"|"&amp;VLOOKUP($E$11,'Lookups'!$C$622:$E$644,3,FALSE)&amp;"|"&amp;VLOOKUP($E$10,'Lookups'!$C$661:$D$666,2,FALSE)))),'Lookups'!$H$94:$J$618,3,FALSE),_xlfn.IFERROR(_xlfn.IFERROR($D16*VLOOKUP(VLOOKUP($E$9,'Lookups'!$C$648:$E$656,3,FALSE)&amp;"|"&amp;$C16&amp;"|"&amp;VLOOKUP($E$12,'Lookups'!$C$670:$D$671,2,FALSE)&amp;"|"&amp;VLOOKUP($E$11,'Lookups'!$C$622:$E$644,3,FALSE)&amp;"|"&amp;VLOOKUP($E$10,'Lookups'!$C$661:$D$666,2,FALSE),'Lookups'!$H$355:$J$618,3,FALSE),_xlfn.IFERROR($D16*VLOOKUP(VLOOKUP($E$9,'Lookups'!$C$648:$E$656,3,FALSE)&amp;"|"&amp;$C16&amp;"|"&amp;"TRUE"&amp;"|"&amp;VLOOKUP($E$11,'Lookups'!$C$622:$E$644,3,FALSE)&amp;"|"&amp;VLOOKUP($E$10,'Lookups'!$C$661:$D$666,2,FALSE),'Lookups'!$H$355:$J$618,3,FALSE),$D16*VLOOKUP(VLOOKUP($E$9,'Lookups'!$C$648:$E$656,3,FALSE)&amp;"|"&amp;$C16&amp;"|"&amp;VLOOKUP($E$12,'Lookups'!$C$670:$D$671,2,FALSE)&amp;"|"&amp;VLOOKUP($E$11,'Lookups'!$C$622:$E$644,3,FALSE)&amp;"|"&amp;"DrainedArGr",'Lookups'!$H$355:$J$618,3,FALSE))),_xlfn.IFERROR($D16*VLOOKUP($C16&amp;"|"&amp;VLOOKUP($E$11,'Lookups'!$C$622:$E$644,3,FALSE),'Lookups'!$K$94:$M$610,3,FALSE),$D16*VLOOKUP($C16,'Lookups'!$D$94:$O$610,12,FALSE)))))</f>
        <v>0.405259761140499</v>
      </c>
      <c r="F16" s="11"/>
      <c r="G16" s="222">
        <f>IF(OR(ISBLANK($C16),ISBLANK($D16),ISBLANK($E$10),ISBLANK($E$9),ISBLANK($E$11)),"",_xlfn.IFERROR($D16*VLOOKUP((IF(OR($C16="Residential urban land",$C16="Commercial/industrial urban land",$C16="Open urban land",$C16="Greenspace",$C16="Community food growing",$C16="Woodland",$C16="Shrub",$C16="Water"),"|||"&amp;$C16,(VLOOKUP($E$9,'Lookups'!$C$648:$D$656,2,FALSE)&amp;"|"&amp;$C16&amp;"|"&amp;VLOOKUP($E$12,'Lookups'!$C$670:$D$671,2,FALSE)&amp;"|"&amp;VLOOKUP($E$11,'Lookups'!$C$622:$E$644,3,FALSE)&amp;"|"&amp;VLOOKUP($E$10,'Lookups'!$C$661:$D$666,2,FALSE)))),'Lookups'!$H$94:$J$618,3,FALSE),_xlfn.IFERROR($D16*VLOOKUP(VLOOKUP($E$9,'Lookups'!$C$648:$E$656,3,FALSE)&amp;"|"&amp;$C16&amp;"|"&amp;VLOOKUP($E$12,'Lookups'!$C$670:$D$671,2,FALSE)&amp;"|"&amp;VLOOKUP($E$11,'Lookups'!$C$622:$E$644,3,FALSE)&amp;"|"&amp;VLOOKUP($E$10,'Lookups'!$C$661:$D$666,2,FALSE),'Lookups'!$H$355:$J$618,3,FALSE),"In the absence of real world data, this figure has been generated using the most relevant average nutrient reduction coefficient.")))</f>
        <v>0.405259761140499</v>
      </c>
      <c r="H16" s="215"/>
      <c r="I16" s="216"/>
      <c r="J16" s="217"/>
      <c r="K16" s="218"/>
    </row>
    <row r="17" ht="14.6" customHeight="1">
      <c r="A17" s="24"/>
      <c r="B17" s="31"/>
      <c r="C17" s="223"/>
      <c r="D17" s="220"/>
      <c r="E17" t="s" s="224">
        <f>IF(OR(ISBLANK($C17),ISBLANK($D17),ISBLANK($E$10),ISBLANK($E$11)),"",_xlfn.IFERROR($D17*VLOOKUP((IF(OR($C17="Residential urban land",$C17="Commercial/industrial urban land",$C17="Open urban land",$C17="Greenspace",$C17="Community food growing",$C17="Woodland",$C17="Shrub",$C17="Water"),"|||"&amp;$C17,(VLOOKUP($E$9,'Lookups'!$C$648:$D$656,2,FALSE)&amp;"|"&amp;$C17&amp;"|"&amp;VLOOKUP($E$12,'Lookups'!$C$670:$D$671,2,FALSE)&amp;"|"&amp;VLOOKUP($E$11,'Lookups'!$C$622:$E$644,3,FALSE)&amp;"|"&amp;VLOOKUP($E$10,'Lookups'!$C$661:$D$666,2,FALSE)))),'Lookups'!$H$94:$J$618,3,FALSE),_xlfn.IFERROR(_xlfn.IFERROR($D17*VLOOKUP(VLOOKUP($E$9,'Lookups'!$C$648:$E$656,3,FALSE)&amp;"|"&amp;$C17&amp;"|"&amp;VLOOKUP($E$12,'Lookups'!$C$670:$D$671,2,FALSE)&amp;"|"&amp;VLOOKUP($E$11,'Lookups'!$C$622:$E$644,3,FALSE)&amp;"|"&amp;VLOOKUP($E$10,'Lookups'!$C$661:$D$666,2,FALSE),'Lookups'!$H$355:$J$618,3,FALSE),_xlfn.IFERROR($D17*VLOOKUP(VLOOKUP($E$9,'Lookups'!$C$648:$E$656,3,FALSE)&amp;"|"&amp;$C17&amp;"|"&amp;"TRUE"&amp;"|"&amp;VLOOKUP($E$11,'Lookups'!$C$622:$E$644,3,FALSE)&amp;"|"&amp;VLOOKUP($E$10,'Lookups'!$C$661:$D$666,2,FALSE),'Lookups'!$H$355:$J$618,3,FALSE),$D17*VLOOKUP(VLOOKUP($E$9,'Lookups'!$C$648:$E$656,3,FALSE)&amp;"|"&amp;$C17&amp;"|"&amp;VLOOKUP($E$12,'Lookups'!$C$670:$D$671,2,FALSE)&amp;"|"&amp;VLOOKUP($E$11,'Lookups'!$C$622:$E$644,3,FALSE)&amp;"|"&amp;"DrainedArGr",'Lookups'!$H$355:$J$618,3,FALSE))),_xlfn.IFERROR($D17*VLOOKUP($C17&amp;"|"&amp;VLOOKUP($E$11,'Lookups'!$C$622:$E$644,3,FALSE),'Lookups'!$K$94:$M$610,3,FALSE),$D17*VLOOKUP($C17,'Lookups'!$D$94:$O$610,12,FALSE)))))</f>
      </c>
      <c r="F17" s="11"/>
      <c r="G17" t="s" s="214">
        <f>IF(OR(ISBLANK($C17),ISBLANK($D17),ISBLANK($E$10),ISBLANK($E$9),ISBLANK($E$11)),"",_xlfn.IFERROR($D17*VLOOKUP((IF(OR($C17="Residential urban land",$C17="Commercial/industrial urban land",$C17="Open urban land",$C17="Greenspace",$C17="Community food growing",$C17="Woodland",$C17="Shrub",$C17="Water"),"|||"&amp;$C17,(VLOOKUP($E$9,'Lookups'!$C$648:$D$656,2,FALSE)&amp;"|"&amp;$C17&amp;"|"&amp;VLOOKUP($E$12,'Lookups'!$C$670:$D$671,2,FALSE)&amp;"|"&amp;VLOOKUP($E$11,'Lookups'!$C$622:$E$644,3,FALSE)&amp;"|"&amp;VLOOKUP($E$10,'Lookups'!$C$661:$D$666,2,FALSE)))),'Lookups'!$H$94:$J$618,3,FALSE),_xlfn.IFERROR($D17*VLOOKUP(VLOOKUP($E$9,'Lookups'!$C$648:$E$656,3,FALSE)&amp;"|"&amp;$C17&amp;"|"&amp;VLOOKUP($E$12,'Lookups'!$C$670:$D$671,2,FALSE)&amp;"|"&amp;VLOOKUP($E$11,'Lookups'!$C$622:$E$644,3,FALSE)&amp;"|"&amp;VLOOKUP($E$10,'Lookups'!$C$661:$D$666,2,FALSE),'Lookups'!$H$355:$J$618,3,FALSE),"In the absence of real world data, this figure has been generated using the most relevant average nutrient reduction coefficient.")))</f>
      </c>
      <c r="H17" s="215"/>
      <c r="I17" s="216"/>
      <c r="J17" s="217"/>
      <c r="K17" s="218"/>
    </row>
    <row r="18" ht="14.6" customHeight="1">
      <c r="A18" s="24"/>
      <c r="B18" s="31"/>
      <c r="C18" s="223"/>
      <c r="D18" s="220"/>
      <c r="E18" t="s" s="224">
        <f>IF(OR(ISBLANK($C18),ISBLANK($D18),ISBLANK($E$10),ISBLANK($E$11)),"",_xlfn.IFERROR($D18*VLOOKUP((IF(OR($C18="Residential urban land",$C18="Commercial/industrial urban land",$C18="Open urban land",$C18="Greenspace",$C18="Community food growing",$C18="Woodland",$C18="Shrub",$C18="Water"),"|||"&amp;$C18,(VLOOKUP($E$9,'Lookups'!$C$648:$D$656,2,FALSE)&amp;"|"&amp;$C18&amp;"|"&amp;VLOOKUP($E$12,'Lookups'!$C$670:$D$671,2,FALSE)&amp;"|"&amp;VLOOKUP($E$11,'Lookups'!$C$622:$E$644,3,FALSE)&amp;"|"&amp;VLOOKUP($E$10,'Lookups'!$C$661:$D$666,2,FALSE)))),'Lookups'!$H$94:$J$618,3,FALSE),_xlfn.IFERROR(_xlfn.IFERROR($D18*VLOOKUP(VLOOKUP($E$9,'Lookups'!$C$648:$E$656,3,FALSE)&amp;"|"&amp;$C18&amp;"|"&amp;VLOOKUP($E$12,'Lookups'!$C$670:$D$671,2,FALSE)&amp;"|"&amp;VLOOKUP($E$11,'Lookups'!$C$622:$E$644,3,FALSE)&amp;"|"&amp;VLOOKUP($E$10,'Lookups'!$C$661:$D$666,2,FALSE),'Lookups'!$H$355:$J$618,3,FALSE),_xlfn.IFERROR($D18*VLOOKUP(VLOOKUP($E$9,'Lookups'!$C$648:$E$656,3,FALSE)&amp;"|"&amp;$C18&amp;"|"&amp;"TRUE"&amp;"|"&amp;VLOOKUP($E$11,'Lookups'!$C$622:$E$644,3,FALSE)&amp;"|"&amp;VLOOKUP($E$10,'Lookups'!$C$661:$D$666,2,FALSE),'Lookups'!$H$355:$J$618,3,FALSE),$D18*VLOOKUP(VLOOKUP($E$9,'Lookups'!$C$648:$E$656,3,FALSE)&amp;"|"&amp;$C18&amp;"|"&amp;VLOOKUP($E$12,'Lookups'!$C$670:$D$671,2,FALSE)&amp;"|"&amp;VLOOKUP($E$11,'Lookups'!$C$622:$E$644,3,FALSE)&amp;"|"&amp;"DrainedArGr",'Lookups'!$H$355:$J$618,3,FALSE))),_xlfn.IFERROR($D18*VLOOKUP($C18&amp;"|"&amp;VLOOKUP($E$11,'Lookups'!$C$622:$E$644,3,FALSE),'Lookups'!$K$94:$M$610,3,FALSE),$D18*VLOOKUP($C18,'Lookups'!$D$94:$O$610,12,FALSE)))))</f>
      </c>
      <c r="F18" s="11"/>
      <c r="G18" t="s" s="214">
        <f>IF(OR(ISBLANK($C18),ISBLANK($D18),ISBLANK($E$10),ISBLANK($E$9),ISBLANK($E$11)),"",_xlfn.IFERROR($D18*VLOOKUP((IF(OR($C18="Residential urban land",$C18="Commercial/industrial urban land",$C18="Open urban land",$C18="Greenspace",$C18="Community food growing",$C18="Woodland",$C18="Shrub",$C18="Water"),"|||"&amp;$C18,(VLOOKUP($E$9,'Lookups'!$C$648:$D$656,2,FALSE)&amp;"|"&amp;$C18&amp;"|"&amp;VLOOKUP($E$12,'Lookups'!$C$670:$D$671,2,FALSE)&amp;"|"&amp;VLOOKUP($E$11,'Lookups'!$C$622:$E$644,3,FALSE)&amp;"|"&amp;VLOOKUP($E$10,'Lookups'!$C$661:$D$666,2,FALSE)))),'Lookups'!$H$94:$J$618,3,FALSE),_xlfn.IFERROR($D18*VLOOKUP(VLOOKUP($E$9,'Lookups'!$C$648:$E$656,3,FALSE)&amp;"|"&amp;$C18&amp;"|"&amp;VLOOKUP($E$12,'Lookups'!$C$670:$D$671,2,FALSE)&amp;"|"&amp;VLOOKUP($E$11,'Lookups'!$C$622:$E$644,3,FALSE)&amp;"|"&amp;VLOOKUP($E$10,'Lookups'!$C$661:$D$666,2,FALSE),'Lookups'!$H$355:$J$618,3,FALSE),"In the absence of real world data, this figure has been generated using the most relevant average nutrient reduction coefficient.")))</f>
      </c>
      <c r="H18" s="215"/>
      <c r="I18" s="216"/>
      <c r="J18" s="217"/>
      <c r="K18" s="218"/>
    </row>
    <row r="19" ht="14.6" customHeight="1">
      <c r="A19" s="24"/>
      <c r="B19" s="31"/>
      <c r="C19" s="223"/>
      <c r="D19" s="220"/>
      <c r="E19" t="s" s="224">
        <f>IF(OR(ISBLANK($C19),ISBLANK($D19),ISBLANK($E$10),ISBLANK($E$11)),"",_xlfn.IFERROR($D19*VLOOKUP((IF(OR($C19="Residential urban land",$C19="Commercial/industrial urban land",$C19="Open urban land",$C19="Greenspace",$C19="Community food growing",$C19="Woodland",$C19="Shrub",$C19="Water"),"|||"&amp;$C19,(VLOOKUP($E$9,'Lookups'!$C$648:$D$656,2,FALSE)&amp;"|"&amp;$C19&amp;"|"&amp;VLOOKUP($E$12,'Lookups'!$C$670:$D$671,2,FALSE)&amp;"|"&amp;VLOOKUP($E$11,'Lookups'!$C$622:$E$644,3,FALSE)&amp;"|"&amp;VLOOKUP($E$10,'Lookups'!$C$661:$D$666,2,FALSE)))),'Lookups'!$H$94:$J$618,3,FALSE),_xlfn.IFERROR(_xlfn.IFERROR($D19*VLOOKUP(VLOOKUP($E$9,'Lookups'!$C$648:$E$656,3,FALSE)&amp;"|"&amp;$C19&amp;"|"&amp;VLOOKUP($E$12,'Lookups'!$C$670:$D$671,2,FALSE)&amp;"|"&amp;VLOOKUP($E$11,'Lookups'!$C$622:$E$644,3,FALSE)&amp;"|"&amp;VLOOKUP($E$10,'Lookups'!$C$661:$D$666,2,FALSE),'Lookups'!$H$355:$J$618,3,FALSE),_xlfn.IFERROR($D19*VLOOKUP(VLOOKUP($E$9,'Lookups'!$C$648:$E$656,3,FALSE)&amp;"|"&amp;$C19&amp;"|"&amp;"TRUE"&amp;"|"&amp;VLOOKUP($E$11,'Lookups'!$C$622:$E$644,3,FALSE)&amp;"|"&amp;VLOOKUP($E$10,'Lookups'!$C$661:$D$666,2,FALSE),'Lookups'!$H$355:$J$618,3,FALSE),$D19*VLOOKUP(VLOOKUP($E$9,'Lookups'!$C$648:$E$656,3,FALSE)&amp;"|"&amp;$C19&amp;"|"&amp;VLOOKUP($E$12,'Lookups'!$C$670:$D$671,2,FALSE)&amp;"|"&amp;VLOOKUP($E$11,'Lookups'!$C$622:$E$644,3,FALSE)&amp;"|"&amp;"DrainedArGr",'Lookups'!$H$355:$J$618,3,FALSE))),_xlfn.IFERROR($D19*VLOOKUP($C19&amp;"|"&amp;VLOOKUP($E$11,'Lookups'!$C$622:$E$644,3,FALSE),'Lookups'!$K$94:$M$610,3,FALSE),$D19*VLOOKUP($C19,'Lookups'!$D$94:$O$610,12,FALSE)))))</f>
      </c>
      <c r="F19" s="11"/>
      <c r="G19" t="s" s="214">
        <f>IF(OR(ISBLANK($C19),ISBLANK($D19),ISBLANK($E$10),ISBLANK($E$9),ISBLANK($E$11)),"",_xlfn.IFERROR($D19*VLOOKUP((IF(OR($C19="Residential urban land",$C19="Commercial/industrial urban land",$C19="Open urban land",$C19="Greenspace",$C19="Community food growing",$C19="Woodland",$C19="Shrub",$C19="Water"),"|||"&amp;$C19,(VLOOKUP($E$9,'Lookups'!$C$648:$D$656,2,FALSE)&amp;"|"&amp;$C19&amp;"|"&amp;VLOOKUP($E$12,'Lookups'!$C$670:$D$671,2,FALSE)&amp;"|"&amp;VLOOKUP($E$11,'Lookups'!$C$622:$E$644,3,FALSE)&amp;"|"&amp;VLOOKUP($E$10,'Lookups'!$C$661:$D$666,2,FALSE)))),'Lookups'!$H$94:$J$618,3,FALSE),_xlfn.IFERROR($D19*VLOOKUP(VLOOKUP($E$9,'Lookups'!$C$648:$E$656,3,FALSE)&amp;"|"&amp;$C19&amp;"|"&amp;VLOOKUP($E$12,'Lookups'!$C$670:$D$671,2,FALSE)&amp;"|"&amp;VLOOKUP($E$11,'Lookups'!$C$622:$E$644,3,FALSE)&amp;"|"&amp;VLOOKUP($E$10,'Lookups'!$C$661:$D$666,2,FALSE),'Lookups'!$H$355:$J$618,3,FALSE),"In the absence of real world data, this figure has been generated using the most relevant average nutrient reduction coefficient.")))</f>
      </c>
      <c r="H19" s="215"/>
      <c r="I19" s="216"/>
      <c r="J19" s="217"/>
      <c r="K19" s="218"/>
    </row>
    <row r="20" ht="14.6" customHeight="1">
      <c r="A20" s="24"/>
      <c r="B20" s="31"/>
      <c r="C20" s="223"/>
      <c r="D20" s="220"/>
      <c r="E20" t="s" s="224">
        <f>IF(OR(ISBLANK($C20),ISBLANK($D20),ISBLANK($E$10),ISBLANK($E$11)),"",_xlfn.IFERROR($D20*VLOOKUP((IF(OR($C20="Residential urban land",$C20="Commercial/industrial urban land",$C20="Open urban land",$C20="Greenspace",$C20="Community food growing",$C20="Woodland",$C20="Shrub",$C20="Water"),"|||"&amp;$C20,(VLOOKUP($E$9,'Lookups'!$C$648:$D$656,2,FALSE)&amp;"|"&amp;$C20&amp;"|"&amp;VLOOKUP($E$12,'Lookups'!$C$670:$D$671,2,FALSE)&amp;"|"&amp;VLOOKUP($E$11,'Lookups'!$C$622:$E$644,3,FALSE)&amp;"|"&amp;VLOOKUP($E$10,'Lookups'!$C$661:$D$666,2,FALSE)))),'Lookups'!$H$94:$J$618,3,FALSE),_xlfn.IFERROR(_xlfn.IFERROR($D20*VLOOKUP(VLOOKUP($E$9,'Lookups'!$C$648:$E$656,3,FALSE)&amp;"|"&amp;$C20&amp;"|"&amp;VLOOKUP($E$12,'Lookups'!$C$670:$D$671,2,FALSE)&amp;"|"&amp;VLOOKUP($E$11,'Lookups'!$C$622:$E$644,3,FALSE)&amp;"|"&amp;VLOOKUP($E$10,'Lookups'!$C$661:$D$666,2,FALSE),'Lookups'!$H$355:$J$618,3,FALSE),_xlfn.IFERROR($D20*VLOOKUP(VLOOKUP($E$9,'Lookups'!$C$648:$E$656,3,FALSE)&amp;"|"&amp;$C20&amp;"|"&amp;"TRUE"&amp;"|"&amp;VLOOKUP($E$11,'Lookups'!$C$622:$E$644,3,FALSE)&amp;"|"&amp;VLOOKUP($E$10,'Lookups'!$C$661:$D$666,2,FALSE),'Lookups'!$H$355:$J$618,3,FALSE),$D20*VLOOKUP(VLOOKUP($E$9,'Lookups'!$C$648:$E$656,3,FALSE)&amp;"|"&amp;$C20&amp;"|"&amp;VLOOKUP($E$12,'Lookups'!$C$670:$D$671,2,FALSE)&amp;"|"&amp;VLOOKUP($E$11,'Lookups'!$C$622:$E$644,3,FALSE)&amp;"|"&amp;"DrainedArGr",'Lookups'!$H$355:$J$618,3,FALSE))),_xlfn.IFERROR($D20*VLOOKUP($C20&amp;"|"&amp;VLOOKUP($E$11,'Lookups'!$C$622:$E$644,3,FALSE),'Lookups'!$K$94:$M$610,3,FALSE),$D20*VLOOKUP($C20,'Lookups'!$D$94:$O$610,12,FALSE)))))</f>
      </c>
      <c r="F20" s="11"/>
      <c r="G20" t="s" s="214">
        <f>IF(OR(ISBLANK($C20),ISBLANK($D20),ISBLANK($E$10),ISBLANK($E$9),ISBLANK($E$11)),"",_xlfn.IFERROR($D20*VLOOKUP((IF(OR($C20="Residential urban land",$C20="Commercial/industrial urban land",$C20="Open urban land",$C20="Greenspace",$C20="Community food growing",$C20="Woodland",$C20="Shrub",$C20="Water"),"|||"&amp;$C20,(VLOOKUP($E$9,'Lookups'!$C$648:$D$656,2,FALSE)&amp;"|"&amp;$C20&amp;"|"&amp;VLOOKUP($E$12,'Lookups'!$C$670:$D$671,2,FALSE)&amp;"|"&amp;VLOOKUP($E$11,'Lookups'!$C$622:$E$644,3,FALSE)&amp;"|"&amp;VLOOKUP($E$10,'Lookups'!$C$661:$D$666,2,FALSE)))),'Lookups'!$H$94:$J$618,3,FALSE),_xlfn.IFERROR($D20*VLOOKUP(VLOOKUP($E$9,'Lookups'!$C$648:$E$656,3,FALSE)&amp;"|"&amp;$C20&amp;"|"&amp;VLOOKUP($E$12,'Lookups'!$C$670:$D$671,2,FALSE)&amp;"|"&amp;VLOOKUP($E$11,'Lookups'!$C$622:$E$644,3,FALSE)&amp;"|"&amp;VLOOKUP($E$10,'Lookups'!$C$661:$D$666,2,FALSE),'Lookups'!$H$355:$J$618,3,FALSE),"In the absence of real world data, this figure has been generated using the most relevant average nutrient reduction coefficient.")))</f>
      </c>
      <c r="H20" s="215"/>
      <c r="I20" s="216"/>
      <c r="J20" s="217"/>
      <c r="K20" s="218"/>
    </row>
    <row r="21" ht="14.6" customHeight="1">
      <c r="A21" s="24"/>
      <c r="B21" s="31"/>
      <c r="C21" s="223"/>
      <c r="D21" s="220"/>
      <c r="E21" t="s" s="224">
        <f>IF(OR(ISBLANK($C21),ISBLANK($D21),ISBLANK($E$10),ISBLANK($E$11)),"",_xlfn.IFERROR($D21*VLOOKUP((IF(OR($C21="Residential urban land",$C21="Commercial/industrial urban land",$C21="Open urban land",$C21="Greenspace",$C21="Community food growing",$C21="Woodland",$C21="Shrub",$C21="Water"),"|||"&amp;$C21,(VLOOKUP($E$9,'Lookups'!$C$648:$D$656,2,FALSE)&amp;"|"&amp;$C21&amp;"|"&amp;VLOOKUP($E$12,'Lookups'!$C$670:$D$671,2,FALSE)&amp;"|"&amp;VLOOKUP($E$11,'Lookups'!$C$622:$E$644,3,FALSE)&amp;"|"&amp;VLOOKUP($E$10,'Lookups'!$C$661:$D$666,2,FALSE)))),'Lookups'!$H$94:$J$618,3,FALSE),_xlfn.IFERROR(_xlfn.IFERROR($D21*VLOOKUP(VLOOKUP($E$9,'Lookups'!$C$648:$E$656,3,FALSE)&amp;"|"&amp;$C21&amp;"|"&amp;VLOOKUP($E$12,'Lookups'!$C$670:$D$671,2,FALSE)&amp;"|"&amp;VLOOKUP($E$11,'Lookups'!$C$622:$E$644,3,FALSE)&amp;"|"&amp;VLOOKUP($E$10,'Lookups'!$C$661:$D$666,2,FALSE),'Lookups'!$H$355:$J$618,3,FALSE),_xlfn.IFERROR($D21*VLOOKUP(VLOOKUP($E$9,'Lookups'!$C$648:$E$656,3,FALSE)&amp;"|"&amp;$C21&amp;"|"&amp;"TRUE"&amp;"|"&amp;VLOOKUP($E$11,'Lookups'!$C$622:$E$644,3,FALSE)&amp;"|"&amp;VLOOKUP($E$10,'Lookups'!$C$661:$D$666,2,FALSE),'Lookups'!$H$355:$J$618,3,FALSE),$D21*VLOOKUP(VLOOKUP($E$9,'Lookups'!$C$648:$E$656,3,FALSE)&amp;"|"&amp;$C21&amp;"|"&amp;VLOOKUP($E$12,'Lookups'!$C$670:$D$671,2,FALSE)&amp;"|"&amp;VLOOKUP($E$11,'Lookups'!$C$622:$E$644,3,FALSE)&amp;"|"&amp;"DrainedArGr",'Lookups'!$H$355:$J$618,3,FALSE))),_xlfn.IFERROR($D21*VLOOKUP($C21&amp;"|"&amp;VLOOKUP($E$11,'Lookups'!$C$622:$E$644,3,FALSE),'Lookups'!$K$94:$M$610,3,FALSE),$D21*VLOOKUP($C21,'Lookups'!$D$94:$O$610,12,FALSE)))))</f>
      </c>
      <c r="F21" s="11"/>
      <c r="G21" t="s" s="214">
        <f>IF(OR(ISBLANK($C21),ISBLANK($D21),ISBLANK($E$10),ISBLANK($E$9),ISBLANK($E$11)),"",_xlfn.IFERROR($D21*VLOOKUP((IF(OR($C21="Residential urban land",$C21="Commercial/industrial urban land",$C21="Open urban land",$C21="Greenspace",$C21="Community food growing",$C21="Woodland",$C21="Shrub",$C21="Water"),"|||"&amp;$C21,(VLOOKUP($E$9,'Lookups'!$C$648:$D$656,2,FALSE)&amp;"|"&amp;$C21&amp;"|"&amp;VLOOKUP($E$12,'Lookups'!$C$670:$D$671,2,FALSE)&amp;"|"&amp;VLOOKUP($E$11,'Lookups'!$C$622:$E$644,3,FALSE)&amp;"|"&amp;VLOOKUP($E$10,'Lookups'!$C$661:$D$666,2,FALSE)))),'Lookups'!$H$94:$J$618,3,FALSE),_xlfn.IFERROR($D21*VLOOKUP(VLOOKUP($E$9,'Lookups'!$C$648:$E$656,3,FALSE)&amp;"|"&amp;$C21&amp;"|"&amp;VLOOKUP($E$12,'Lookups'!$C$670:$D$671,2,FALSE)&amp;"|"&amp;VLOOKUP($E$11,'Lookups'!$C$622:$E$644,3,FALSE)&amp;"|"&amp;VLOOKUP($E$10,'Lookups'!$C$661:$D$666,2,FALSE),'Lookups'!$H$355:$J$618,3,FALSE),"In the absence of real world data, this figure has been generated using the most relevant average nutrient reduction coefficient.")))</f>
      </c>
      <c r="H21" s="183"/>
      <c r="I21" s="58"/>
      <c r="J21" s="52"/>
      <c r="K21" s="47"/>
    </row>
    <row r="22" ht="14.6" customHeight="1">
      <c r="A22" s="24"/>
      <c r="B22" s="31"/>
      <c r="C22" s="223"/>
      <c r="D22" s="220"/>
      <c r="E22" t="s" s="224">
        <f>IF(OR(ISBLANK($C22),ISBLANK($D22),ISBLANK($E$10),ISBLANK($E$11)),"",_xlfn.IFERROR($D22*VLOOKUP((IF(OR($C22="Residential urban land",$C22="Commercial/industrial urban land",$C22="Open urban land",$C22="Greenspace",$C22="Community food growing",$C22="Woodland",$C22="Shrub",$C22="Water"),"|||"&amp;$C22,(VLOOKUP($E$9,'Lookups'!$C$648:$D$656,2,FALSE)&amp;"|"&amp;$C22&amp;"|"&amp;VLOOKUP($E$12,'Lookups'!$C$670:$D$671,2,FALSE)&amp;"|"&amp;VLOOKUP($E$11,'Lookups'!$C$622:$E$644,3,FALSE)&amp;"|"&amp;VLOOKUP($E$10,'Lookups'!$C$661:$D$666,2,FALSE)))),'Lookups'!$H$94:$J$618,3,FALSE),_xlfn.IFERROR(_xlfn.IFERROR($D22*VLOOKUP(VLOOKUP($E$9,'Lookups'!$C$648:$E$656,3,FALSE)&amp;"|"&amp;$C22&amp;"|"&amp;VLOOKUP($E$12,'Lookups'!$C$670:$D$671,2,FALSE)&amp;"|"&amp;VLOOKUP($E$11,'Lookups'!$C$622:$E$644,3,FALSE)&amp;"|"&amp;VLOOKUP($E$10,'Lookups'!$C$661:$D$666,2,FALSE),'Lookups'!$H$355:$J$618,3,FALSE),_xlfn.IFERROR($D22*VLOOKUP(VLOOKUP($E$9,'Lookups'!$C$648:$E$656,3,FALSE)&amp;"|"&amp;$C22&amp;"|"&amp;"TRUE"&amp;"|"&amp;VLOOKUP($E$11,'Lookups'!$C$622:$E$644,3,FALSE)&amp;"|"&amp;VLOOKUP($E$10,'Lookups'!$C$661:$D$666,2,FALSE),'Lookups'!$H$355:$J$618,3,FALSE),$D22*VLOOKUP(VLOOKUP($E$9,'Lookups'!$C$648:$E$656,3,FALSE)&amp;"|"&amp;$C22&amp;"|"&amp;VLOOKUP($E$12,'Lookups'!$C$670:$D$671,2,FALSE)&amp;"|"&amp;VLOOKUP($E$11,'Lookups'!$C$622:$E$644,3,FALSE)&amp;"|"&amp;"DrainedArGr",'Lookups'!$H$355:$J$618,3,FALSE))),_xlfn.IFERROR($D22*VLOOKUP($C22&amp;"|"&amp;VLOOKUP($E$11,'Lookups'!$C$622:$E$644,3,FALSE),'Lookups'!$K$94:$M$610,3,FALSE),$D22*VLOOKUP($C22,'Lookups'!$D$94:$O$610,12,FALSE)))))</f>
      </c>
      <c r="F22" s="11"/>
      <c r="G22" t="s" s="214">
        <f>IF(OR(ISBLANK($C22),ISBLANK($D22),ISBLANK($E$10),ISBLANK($E$9),ISBLANK($E$11)),"",_xlfn.IFERROR($D22*VLOOKUP((IF(OR($C22="Residential urban land",$C22="Commercial/industrial urban land",$C22="Open urban land",$C22="Greenspace",$C22="Community food growing",$C22="Woodland",$C22="Shrub",$C22="Water"),"|||"&amp;$C22,(VLOOKUP($E$9,'Lookups'!$C$648:$D$656,2,FALSE)&amp;"|"&amp;$C22&amp;"|"&amp;VLOOKUP($E$12,'Lookups'!$C$670:$D$671,2,FALSE)&amp;"|"&amp;VLOOKUP($E$11,'Lookups'!$C$622:$E$644,3,FALSE)&amp;"|"&amp;VLOOKUP($E$10,'Lookups'!$C$661:$D$666,2,FALSE)))),'Lookups'!$H$94:$J$618,3,FALSE),_xlfn.IFERROR($D22*VLOOKUP(VLOOKUP($E$9,'Lookups'!$C$648:$E$656,3,FALSE)&amp;"|"&amp;$C22&amp;"|"&amp;VLOOKUP($E$12,'Lookups'!$C$670:$D$671,2,FALSE)&amp;"|"&amp;VLOOKUP($E$11,'Lookups'!$C$622:$E$644,3,FALSE)&amp;"|"&amp;VLOOKUP($E$10,'Lookups'!$C$661:$D$666,2,FALSE),'Lookups'!$H$355:$J$618,3,FALSE),"In the absence of real world data, this figure has been generated using the most relevant average nutrient reduction coefficient.")))</f>
      </c>
      <c r="H22" s="183"/>
      <c r="I22" s="58"/>
      <c r="J22" s="52"/>
      <c r="K22" s="47"/>
    </row>
    <row r="23" ht="14.6" customHeight="1">
      <c r="A23" s="24"/>
      <c r="B23" s="31"/>
      <c r="C23" s="223"/>
      <c r="D23" s="220"/>
      <c r="E23" t="s" s="224">
        <f>IF(OR(ISBLANK($C23),ISBLANK($D23),ISBLANK($E$10),ISBLANK($E$11)),"",_xlfn.IFERROR($D23*VLOOKUP((IF(OR($C23="Residential urban land",$C23="Commercial/industrial urban land",$C23="Open urban land",$C23="Greenspace",$C23="Community food growing",$C23="Woodland",$C23="Shrub",$C23="Water"),"|||"&amp;$C23,(VLOOKUP($E$9,'Lookups'!$C$648:$D$656,2,FALSE)&amp;"|"&amp;$C23&amp;"|"&amp;VLOOKUP($E$12,'Lookups'!$C$670:$D$671,2,FALSE)&amp;"|"&amp;VLOOKUP($E$11,'Lookups'!$C$622:$E$644,3,FALSE)&amp;"|"&amp;VLOOKUP($E$10,'Lookups'!$C$661:$D$666,2,FALSE)))),'Lookups'!$H$94:$J$618,3,FALSE),_xlfn.IFERROR(_xlfn.IFERROR($D23*VLOOKUP(VLOOKUP($E$9,'Lookups'!$C$648:$E$656,3,FALSE)&amp;"|"&amp;$C23&amp;"|"&amp;VLOOKUP($E$12,'Lookups'!$C$670:$D$671,2,FALSE)&amp;"|"&amp;VLOOKUP($E$11,'Lookups'!$C$622:$E$644,3,FALSE)&amp;"|"&amp;VLOOKUP($E$10,'Lookups'!$C$661:$D$666,2,FALSE),'Lookups'!$H$355:$J$618,3,FALSE),_xlfn.IFERROR($D23*VLOOKUP(VLOOKUP($E$9,'Lookups'!$C$648:$E$656,3,FALSE)&amp;"|"&amp;$C23&amp;"|"&amp;"TRUE"&amp;"|"&amp;VLOOKUP($E$11,'Lookups'!$C$622:$E$644,3,FALSE)&amp;"|"&amp;VLOOKUP($E$10,'Lookups'!$C$661:$D$666,2,FALSE),'Lookups'!$H$355:$J$618,3,FALSE),$D23*VLOOKUP(VLOOKUP($E$9,'Lookups'!$C$648:$E$656,3,FALSE)&amp;"|"&amp;$C23&amp;"|"&amp;VLOOKUP($E$12,'Lookups'!$C$670:$D$671,2,FALSE)&amp;"|"&amp;VLOOKUP($E$11,'Lookups'!$C$622:$E$644,3,FALSE)&amp;"|"&amp;"DrainedArGr",'Lookups'!$H$355:$J$618,3,FALSE))),_xlfn.IFERROR($D23*VLOOKUP($C23&amp;"|"&amp;VLOOKUP($E$11,'Lookups'!$C$622:$E$644,3,FALSE),'Lookups'!$K$94:$M$610,3,FALSE),$D23*VLOOKUP($C23,'Lookups'!$D$94:$O$610,12,FALSE)))))</f>
      </c>
      <c r="F23" s="11"/>
      <c r="G23" t="s" s="214">
        <f>IF(OR(ISBLANK($C23),ISBLANK($D23),ISBLANK($E$10),ISBLANK($E$9),ISBLANK($E$11)),"",_xlfn.IFERROR($D23*VLOOKUP((IF(OR($C23="Residential urban land",$C23="Commercial/industrial urban land",$C23="Open urban land",$C23="Greenspace",$C23="Community food growing",$C23="Woodland",$C23="Shrub",$C23="Water"),"|||"&amp;$C23,(VLOOKUP($E$9,'Lookups'!$C$648:$D$656,2,FALSE)&amp;"|"&amp;$C23&amp;"|"&amp;VLOOKUP($E$12,'Lookups'!$C$670:$D$671,2,FALSE)&amp;"|"&amp;VLOOKUP($E$11,'Lookups'!$C$622:$E$644,3,FALSE)&amp;"|"&amp;VLOOKUP($E$10,'Lookups'!$C$661:$D$666,2,FALSE)))),'Lookups'!$H$94:$J$618,3,FALSE),_xlfn.IFERROR($D23*VLOOKUP(VLOOKUP($E$9,'Lookups'!$C$648:$E$656,3,FALSE)&amp;"|"&amp;$C23&amp;"|"&amp;VLOOKUP($E$12,'Lookups'!$C$670:$D$671,2,FALSE)&amp;"|"&amp;VLOOKUP($E$11,'Lookups'!$C$622:$E$644,3,FALSE)&amp;"|"&amp;VLOOKUP($E$10,'Lookups'!$C$661:$D$666,2,FALSE),'Lookups'!$H$355:$J$618,3,FALSE),"In the absence of real world data, this figure has been generated using the most relevant average nutrient reduction coefficient.")))</f>
      </c>
      <c r="H23" s="183"/>
      <c r="I23" s="58"/>
      <c r="J23" s="52"/>
      <c r="K23" s="47"/>
    </row>
    <row r="24" ht="14.6" customHeight="1">
      <c r="A24" s="24"/>
      <c r="B24" s="31"/>
      <c r="C24" s="223"/>
      <c r="D24" s="220"/>
      <c r="E24" t="s" s="224">
        <f>IF(OR(ISBLANK($C24),ISBLANK($D24),ISBLANK($E$10),ISBLANK($E$11)),"",_xlfn.IFERROR($D24*VLOOKUP((IF(OR($C24="Residential urban land",$C24="Commercial/industrial urban land",$C24="Open urban land",$C24="Greenspace",$C24="Community food growing",$C24="Woodland",$C24="Shrub",$C24="Water"),"|||"&amp;$C24,(VLOOKUP($E$9,'Lookups'!$C$648:$D$656,2,FALSE)&amp;"|"&amp;$C24&amp;"|"&amp;VLOOKUP($E$12,'Lookups'!$C$670:$D$671,2,FALSE)&amp;"|"&amp;VLOOKUP($E$11,'Lookups'!$C$622:$E$644,3,FALSE)&amp;"|"&amp;VLOOKUP($E$10,'Lookups'!$C$661:$D$666,2,FALSE)))),'Lookups'!$H$94:$J$618,3,FALSE),_xlfn.IFERROR(_xlfn.IFERROR($D24*VLOOKUP(VLOOKUP($E$9,'Lookups'!$C$648:$E$656,3,FALSE)&amp;"|"&amp;$C24&amp;"|"&amp;VLOOKUP($E$12,'Lookups'!$C$670:$D$671,2,FALSE)&amp;"|"&amp;VLOOKUP($E$11,'Lookups'!$C$622:$E$644,3,FALSE)&amp;"|"&amp;VLOOKUP($E$10,'Lookups'!$C$661:$D$666,2,FALSE),'Lookups'!$H$355:$J$618,3,FALSE),_xlfn.IFERROR($D24*VLOOKUP(VLOOKUP($E$9,'Lookups'!$C$648:$E$656,3,FALSE)&amp;"|"&amp;$C24&amp;"|"&amp;"TRUE"&amp;"|"&amp;VLOOKUP($E$11,'Lookups'!$C$622:$E$644,3,FALSE)&amp;"|"&amp;VLOOKUP($E$10,'Lookups'!$C$661:$D$666,2,FALSE),'Lookups'!$H$355:$J$618,3,FALSE),$D24*VLOOKUP(VLOOKUP($E$9,'Lookups'!$C$648:$E$656,3,FALSE)&amp;"|"&amp;$C24&amp;"|"&amp;VLOOKUP($E$12,'Lookups'!$C$670:$D$671,2,FALSE)&amp;"|"&amp;VLOOKUP($E$11,'Lookups'!$C$622:$E$644,3,FALSE)&amp;"|"&amp;"DrainedArGr",'Lookups'!$H$355:$J$618,3,FALSE))),_xlfn.IFERROR($D24*VLOOKUP($C24&amp;"|"&amp;VLOOKUP($E$11,'Lookups'!$C$622:$E$644,3,FALSE),'Lookups'!$K$94:$M$610,3,FALSE),$D24*VLOOKUP($C24,'Lookups'!$D$94:$O$610,12,FALSE)))))</f>
      </c>
      <c r="F24" s="11"/>
      <c r="G24" t="s" s="214">
        <f>IF(OR(ISBLANK($C24),ISBLANK($D24),ISBLANK($E$10),ISBLANK($E$9),ISBLANK($E$11)),"",_xlfn.IFERROR($D24*VLOOKUP((IF(OR($C24="Residential urban land",$C24="Commercial/industrial urban land",$C24="Open urban land",$C24="Greenspace",$C24="Community food growing",$C24="Woodland",$C24="Shrub",$C24="Water"),"|||"&amp;$C24,(VLOOKUP($E$9,'Lookups'!$C$648:$D$656,2,FALSE)&amp;"|"&amp;$C24&amp;"|"&amp;VLOOKUP($E$12,'Lookups'!$C$670:$D$671,2,FALSE)&amp;"|"&amp;VLOOKUP($E$11,'Lookups'!$C$622:$E$644,3,FALSE)&amp;"|"&amp;VLOOKUP($E$10,'Lookups'!$C$661:$D$666,2,FALSE)))),'Lookups'!$H$94:$J$618,3,FALSE),_xlfn.IFERROR($D24*VLOOKUP(VLOOKUP($E$9,'Lookups'!$C$648:$E$656,3,FALSE)&amp;"|"&amp;$C24&amp;"|"&amp;VLOOKUP($E$12,'Lookups'!$C$670:$D$671,2,FALSE)&amp;"|"&amp;VLOOKUP($E$11,'Lookups'!$C$622:$E$644,3,FALSE)&amp;"|"&amp;VLOOKUP($E$10,'Lookups'!$C$661:$D$666,2,FALSE),'Lookups'!$H$355:$J$618,3,FALSE),"In the absence of real world data, this figure has been generated using the most relevant average nutrient reduction coefficient.")))</f>
      </c>
      <c r="H24" s="183"/>
      <c r="I24" s="58"/>
      <c r="J24" s="52"/>
      <c r="K24" s="47"/>
    </row>
    <row r="25" ht="14.6" customHeight="1">
      <c r="A25" s="24"/>
      <c r="B25" s="31"/>
      <c r="C25" s="223"/>
      <c r="D25" s="220"/>
      <c r="E25" t="s" s="224">
        <f>IF(OR(ISBLANK($C25),ISBLANK($D25),ISBLANK($E$10),ISBLANK($E$11)),"",_xlfn.IFERROR($D25*VLOOKUP((IF(OR($C25="Residential urban land",$C25="Commercial/industrial urban land",$C25="Open urban land",$C25="Greenspace",$C25="Community food growing",$C25="Woodland",$C25="Shrub",$C25="Water"),"|||"&amp;$C25,(VLOOKUP($E$9,'Lookups'!$C$648:$D$656,2,FALSE)&amp;"|"&amp;$C25&amp;"|"&amp;VLOOKUP($E$12,'Lookups'!$C$670:$D$671,2,FALSE)&amp;"|"&amp;VLOOKUP($E$11,'Lookups'!$C$622:$E$644,3,FALSE)&amp;"|"&amp;VLOOKUP($E$10,'Lookups'!$C$661:$D$666,2,FALSE)))),'Lookups'!$H$94:$J$618,3,FALSE),_xlfn.IFERROR(_xlfn.IFERROR($D25*VLOOKUP(VLOOKUP($E$9,'Lookups'!$C$648:$E$656,3,FALSE)&amp;"|"&amp;$C25&amp;"|"&amp;VLOOKUP($E$12,'Lookups'!$C$670:$D$671,2,FALSE)&amp;"|"&amp;VLOOKUP($E$11,'Lookups'!$C$622:$E$644,3,FALSE)&amp;"|"&amp;VLOOKUP($E$10,'Lookups'!$C$661:$D$666,2,FALSE),'Lookups'!$H$355:$J$618,3,FALSE),_xlfn.IFERROR($D25*VLOOKUP(VLOOKUP($E$9,'Lookups'!$C$648:$E$656,3,FALSE)&amp;"|"&amp;$C25&amp;"|"&amp;"TRUE"&amp;"|"&amp;VLOOKUP($E$11,'Lookups'!$C$622:$E$644,3,FALSE)&amp;"|"&amp;VLOOKUP($E$10,'Lookups'!$C$661:$D$666,2,FALSE),'Lookups'!$H$355:$J$618,3,FALSE),$D25*VLOOKUP(VLOOKUP($E$9,'Lookups'!$C$648:$E$656,3,FALSE)&amp;"|"&amp;$C25&amp;"|"&amp;VLOOKUP($E$12,'Lookups'!$C$670:$D$671,2,FALSE)&amp;"|"&amp;VLOOKUP($E$11,'Lookups'!$C$622:$E$644,3,FALSE)&amp;"|"&amp;"DrainedArGr",'Lookups'!$H$355:$J$618,3,FALSE))),_xlfn.IFERROR($D25*VLOOKUP($C25&amp;"|"&amp;VLOOKUP($E$11,'Lookups'!$C$622:$E$644,3,FALSE),'Lookups'!$K$94:$M$610,3,FALSE),$D25*VLOOKUP($C25,'Lookups'!$D$94:$O$610,12,FALSE)))))</f>
      </c>
      <c r="F25" s="11"/>
      <c r="G25" t="s" s="214">
        <f>IF(OR(ISBLANK($C25),ISBLANK($D25),ISBLANK($E$10),ISBLANK($E$9),ISBLANK($E$11)),"",_xlfn.IFERROR($D25*VLOOKUP((IF(OR($C25="Residential urban land",$C25="Commercial/industrial urban land",$C25="Open urban land",$C25="Greenspace",$C25="Community food growing",$C25="Woodland",$C25="Shrub",$C25="Water"),"|||"&amp;$C25,(VLOOKUP($E$9,'Lookups'!$C$648:$D$656,2,FALSE)&amp;"|"&amp;$C25&amp;"|"&amp;VLOOKUP($E$12,'Lookups'!$C$670:$D$671,2,FALSE)&amp;"|"&amp;VLOOKUP($E$11,'Lookups'!$C$622:$E$644,3,FALSE)&amp;"|"&amp;VLOOKUP($E$10,'Lookups'!$C$661:$D$666,2,FALSE)))),'Lookups'!$H$94:$J$618,3,FALSE),_xlfn.IFERROR($D25*VLOOKUP(VLOOKUP($E$9,'Lookups'!$C$648:$E$656,3,FALSE)&amp;"|"&amp;$C25&amp;"|"&amp;VLOOKUP($E$12,'Lookups'!$C$670:$D$671,2,FALSE)&amp;"|"&amp;VLOOKUP($E$11,'Lookups'!$C$622:$E$644,3,FALSE)&amp;"|"&amp;VLOOKUP($E$10,'Lookups'!$C$661:$D$666,2,FALSE),'Lookups'!$H$355:$J$618,3,FALSE),"In the absence of real world data, this figure has been generated using the most relevant average nutrient reduction coefficient.")))</f>
      </c>
      <c r="H25" s="183"/>
      <c r="I25" s="58"/>
      <c r="J25" s="52"/>
      <c r="K25" s="47"/>
    </row>
    <row r="26" ht="14.6" customHeight="1">
      <c r="A26" s="24"/>
      <c r="B26" s="31"/>
      <c r="C26" s="223"/>
      <c r="D26" s="220"/>
      <c r="E26" t="s" s="224">
        <f>IF(OR(ISBLANK($C26),ISBLANK($D26),ISBLANK($E$10),ISBLANK($E$11)),"",_xlfn.IFERROR($D26*VLOOKUP((IF(OR($C26="Residential urban land",$C26="Commercial/industrial urban land",$C26="Open urban land",$C26="Greenspace",$C26="Community food growing",$C26="Woodland",$C26="Shrub",$C26="Water"),"|||"&amp;$C26,(VLOOKUP($E$9,'Lookups'!$C$648:$D$656,2,FALSE)&amp;"|"&amp;$C26&amp;"|"&amp;VLOOKUP($E$12,'Lookups'!$C$670:$D$671,2,FALSE)&amp;"|"&amp;VLOOKUP($E$11,'Lookups'!$C$622:$E$644,3,FALSE)&amp;"|"&amp;VLOOKUP($E$10,'Lookups'!$C$661:$D$666,2,FALSE)))),'Lookups'!$H$94:$J$618,3,FALSE),_xlfn.IFERROR(_xlfn.IFERROR($D26*VLOOKUP(VLOOKUP($E$9,'Lookups'!$C$648:$E$656,3,FALSE)&amp;"|"&amp;$C26&amp;"|"&amp;VLOOKUP($E$12,'Lookups'!$C$670:$D$671,2,FALSE)&amp;"|"&amp;VLOOKUP($E$11,'Lookups'!$C$622:$E$644,3,FALSE)&amp;"|"&amp;VLOOKUP($E$10,'Lookups'!$C$661:$D$666,2,FALSE),'Lookups'!$H$355:$J$618,3,FALSE),_xlfn.IFERROR($D26*VLOOKUP(VLOOKUP($E$9,'Lookups'!$C$648:$E$656,3,FALSE)&amp;"|"&amp;$C26&amp;"|"&amp;"TRUE"&amp;"|"&amp;VLOOKUP($E$11,'Lookups'!$C$622:$E$644,3,FALSE)&amp;"|"&amp;VLOOKUP($E$10,'Lookups'!$C$661:$D$666,2,FALSE),'Lookups'!$H$355:$J$618,3,FALSE),$D26*VLOOKUP(VLOOKUP($E$9,'Lookups'!$C$648:$E$656,3,FALSE)&amp;"|"&amp;$C26&amp;"|"&amp;VLOOKUP($E$12,'Lookups'!$C$670:$D$671,2,FALSE)&amp;"|"&amp;VLOOKUP($E$11,'Lookups'!$C$622:$E$644,3,FALSE)&amp;"|"&amp;"DrainedArGr",'Lookups'!$H$355:$J$618,3,FALSE))),_xlfn.IFERROR($D26*VLOOKUP($C26&amp;"|"&amp;VLOOKUP($E$11,'Lookups'!$C$622:$E$644,3,FALSE),'Lookups'!$K$94:$M$610,3,FALSE),$D26*VLOOKUP($C26,'Lookups'!$D$94:$O$610,12,FALSE)))))</f>
      </c>
      <c r="F26" s="11"/>
      <c r="G26" t="s" s="214">
        <f>IF(OR(ISBLANK($C26),ISBLANK($D26),ISBLANK($E$10),ISBLANK($E$9),ISBLANK($E$11)),"",_xlfn.IFERROR($D26*VLOOKUP((IF(OR($C26="Residential urban land",$C26="Commercial/industrial urban land",$C26="Open urban land",$C26="Greenspace",$C26="Community food growing",$C26="Woodland",$C26="Shrub",$C26="Water"),"|||"&amp;$C26,(VLOOKUP($E$9,'Lookups'!$C$648:$D$656,2,FALSE)&amp;"|"&amp;$C26&amp;"|"&amp;VLOOKUP($E$12,'Lookups'!$C$670:$D$671,2,FALSE)&amp;"|"&amp;VLOOKUP($E$11,'Lookups'!$C$622:$E$644,3,FALSE)&amp;"|"&amp;VLOOKUP($E$10,'Lookups'!$C$661:$D$666,2,FALSE)))),'Lookups'!$H$94:$J$618,3,FALSE),_xlfn.IFERROR($D26*VLOOKUP(VLOOKUP($E$9,'Lookups'!$C$648:$E$656,3,FALSE)&amp;"|"&amp;$C26&amp;"|"&amp;VLOOKUP($E$12,'Lookups'!$C$670:$D$671,2,FALSE)&amp;"|"&amp;VLOOKUP($E$11,'Lookups'!$C$622:$E$644,3,FALSE)&amp;"|"&amp;VLOOKUP($E$10,'Lookups'!$C$661:$D$666,2,FALSE),'Lookups'!$H$355:$J$618,3,FALSE),"In the absence of real world data, this figure has been generated using the most relevant average nutrient reduction coefficient.")))</f>
      </c>
      <c r="H26" s="183"/>
      <c r="I26" s="58"/>
      <c r="J26" s="52"/>
      <c r="K26" s="47"/>
    </row>
    <row r="27" ht="14.6" customHeight="1">
      <c r="A27" s="24"/>
      <c r="B27" s="31"/>
      <c r="C27" s="223"/>
      <c r="D27" s="220"/>
      <c r="E27" t="s" s="224">
        <f>IF(OR(ISBLANK($C27),ISBLANK($D27),ISBLANK($E$10),ISBLANK($E$11)),"",_xlfn.IFERROR($D27*VLOOKUP((IF(OR($C27="Residential urban land",$C27="Commercial/industrial urban land",$C27="Open urban land",$C27="Greenspace",$C27="Community food growing",$C27="Woodland",$C27="Shrub",$C27="Water"),"|||"&amp;$C27,(VLOOKUP($E$9,'Lookups'!$C$648:$D$656,2,FALSE)&amp;"|"&amp;$C27&amp;"|"&amp;VLOOKUP($E$12,'Lookups'!$C$670:$D$671,2,FALSE)&amp;"|"&amp;VLOOKUP($E$11,'Lookups'!$C$622:$E$644,3,FALSE)&amp;"|"&amp;VLOOKUP($E$10,'Lookups'!$C$661:$D$666,2,FALSE)))),'Lookups'!$H$94:$J$618,3,FALSE),_xlfn.IFERROR(_xlfn.IFERROR($D27*VLOOKUP(VLOOKUP($E$9,'Lookups'!$C$648:$E$656,3,FALSE)&amp;"|"&amp;$C27&amp;"|"&amp;VLOOKUP($E$12,'Lookups'!$C$670:$D$671,2,FALSE)&amp;"|"&amp;VLOOKUP($E$11,'Lookups'!$C$622:$E$644,3,FALSE)&amp;"|"&amp;VLOOKUP($E$10,'Lookups'!$C$661:$D$666,2,FALSE),'Lookups'!$H$355:$J$618,3,FALSE),_xlfn.IFERROR($D27*VLOOKUP(VLOOKUP($E$9,'Lookups'!$C$648:$E$656,3,FALSE)&amp;"|"&amp;$C27&amp;"|"&amp;"TRUE"&amp;"|"&amp;VLOOKUP($E$11,'Lookups'!$C$622:$E$644,3,FALSE)&amp;"|"&amp;VLOOKUP($E$10,'Lookups'!$C$661:$D$666,2,FALSE),'Lookups'!$H$355:$J$618,3,FALSE),$D27*VLOOKUP(VLOOKUP($E$9,'Lookups'!$C$648:$E$656,3,FALSE)&amp;"|"&amp;$C27&amp;"|"&amp;VLOOKUP($E$12,'Lookups'!$C$670:$D$671,2,FALSE)&amp;"|"&amp;VLOOKUP($E$11,'Lookups'!$C$622:$E$644,3,FALSE)&amp;"|"&amp;"DrainedArGr",'Lookups'!$H$355:$J$618,3,FALSE))),_xlfn.IFERROR($D27*VLOOKUP($C27&amp;"|"&amp;VLOOKUP($E$11,'Lookups'!$C$622:$E$644,3,FALSE),'Lookups'!$K$94:$M$610,3,FALSE),$D27*VLOOKUP($C27,'Lookups'!$D$94:$O$610,12,FALSE)))))</f>
      </c>
      <c r="F27" s="11"/>
      <c r="G27" t="s" s="214">
        <f>IF(OR(ISBLANK($C27),ISBLANK($D27),ISBLANK($E$10),ISBLANK($E$9),ISBLANK($E$11)),"",_xlfn.IFERROR($D27*VLOOKUP((IF(OR($C27="Residential urban land",$C27="Commercial/industrial urban land",$C27="Open urban land",$C27="Greenspace",$C27="Community food growing",$C27="Woodland",$C27="Shrub",$C27="Water"),"|||"&amp;$C27,(VLOOKUP($E$9,'Lookups'!$C$648:$D$656,2,FALSE)&amp;"|"&amp;$C27&amp;"|"&amp;VLOOKUP($E$12,'Lookups'!$C$670:$D$671,2,FALSE)&amp;"|"&amp;VLOOKUP($E$11,'Lookups'!$C$622:$E$644,3,FALSE)&amp;"|"&amp;VLOOKUP($E$10,'Lookups'!$C$661:$D$666,2,FALSE)))),'Lookups'!$H$94:$J$618,3,FALSE),_xlfn.IFERROR($D27*VLOOKUP(VLOOKUP($E$9,'Lookups'!$C$648:$E$656,3,FALSE)&amp;"|"&amp;$C27&amp;"|"&amp;VLOOKUP($E$12,'Lookups'!$C$670:$D$671,2,FALSE)&amp;"|"&amp;VLOOKUP($E$11,'Lookups'!$C$622:$E$644,3,FALSE)&amp;"|"&amp;VLOOKUP($E$10,'Lookups'!$C$661:$D$666,2,FALSE),'Lookups'!$H$355:$J$618,3,FALSE),"In the absence of real world data, this figure has been generated using the most relevant average nutrient reduction coefficient.")))</f>
      </c>
      <c r="H27" s="183"/>
      <c r="I27" s="58"/>
      <c r="J27" s="52"/>
      <c r="K27" s="47"/>
    </row>
    <row r="28" ht="14.6" customHeight="1">
      <c r="A28" s="24"/>
      <c r="B28" s="31"/>
      <c r="C28" s="223"/>
      <c r="D28" s="220"/>
      <c r="E28" t="s" s="224">
        <f>IF(OR(ISBLANK($C28),ISBLANK($D28),ISBLANK($E$10),ISBLANK($E$11)),"",_xlfn.IFERROR($D28*VLOOKUP((IF(OR($C28="Residential urban land",$C28="Commercial/industrial urban land",$C28="Open urban land",$C28="Greenspace",$C28="Community food growing",$C28="Woodland",$C28="Shrub",$C28="Water"),"|||"&amp;$C28,(VLOOKUP($E$9,'Lookups'!$C$648:$D$656,2,FALSE)&amp;"|"&amp;$C28&amp;"|"&amp;VLOOKUP($E$12,'Lookups'!$C$670:$D$671,2,FALSE)&amp;"|"&amp;VLOOKUP($E$11,'Lookups'!$C$622:$E$644,3,FALSE)&amp;"|"&amp;VLOOKUP($E$10,'Lookups'!$C$661:$D$666,2,FALSE)))),'Lookups'!$H$94:$J$618,3,FALSE),_xlfn.IFERROR(_xlfn.IFERROR($D28*VLOOKUP(VLOOKUP($E$9,'Lookups'!$C$648:$E$656,3,FALSE)&amp;"|"&amp;$C28&amp;"|"&amp;VLOOKUP($E$12,'Lookups'!$C$670:$D$671,2,FALSE)&amp;"|"&amp;VLOOKUP($E$11,'Lookups'!$C$622:$E$644,3,FALSE)&amp;"|"&amp;VLOOKUP($E$10,'Lookups'!$C$661:$D$666,2,FALSE),'Lookups'!$H$355:$J$618,3,FALSE),_xlfn.IFERROR($D28*VLOOKUP(VLOOKUP($E$9,'Lookups'!$C$648:$E$656,3,FALSE)&amp;"|"&amp;$C28&amp;"|"&amp;"TRUE"&amp;"|"&amp;VLOOKUP($E$11,'Lookups'!$C$622:$E$644,3,FALSE)&amp;"|"&amp;VLOOKUP($E$10,'Lookups'!$C$661:$D$666,2,FALSE),'Lookups'!$H$355:$J$618,3,FALSE),$D28*VLOOKUP(VLOOKUP($E$9,'Lookups'!$C$648:$E$656,3,FALSE)&amp;"|"&amp;$C28&amp;"|"&amp;VLOOKUP($E$12,'Lookups'!$C$670:$D$671,2,FALSE)&amp;"|"&amp;VLOOKUP($E$11,'Lookups'!$C$622:$E$644,3,FALSE)&amp;"|"&amp;"DrainedArGr",'Lookups'!$H$355:$J$618,3,FALSE))),_xlfn.IFERROR($D28*VLOOKUP($C28&amp;"|"&amp;VLOOKUP($E$11,'Lookups'!$C$622:$E$644,3,FALSE),'Lookups'!$K$94:$M$610,3,FALSE),$D28*VLOOKUP($C28,'Lookups'!$D$94:$O$610,12,FALSE)))))</f>
      </c>
      <c r="F28" s="11"/>
      <c r="G28" t="s" s="214">
        <f>IF(OR(ISBLANK($C28),ISBLANK($D28),ISBLANK($E$10),ISBLANK($E$9),ISBLANK($E$11)),"",_xlfn.IFERROR($D28*VLOOKUP((IF(OR($C28="Residential urban land",$C28="Commercial/industrial urban land",$C28="Open urban land",$C28="Greenspace",$C28="Community food growing",$C28="Woodland",$C28="Shrub",$C28="Water"),"|||"&amp;$C28,(VLOOKUP($E$9,'Lookups'!$C$648:$D$656,2,FALSE)&amp;"|"&amp;$C28&amp;"|"&amp;VLOOKUP($E$12,'Lookups'!$C$670:$D$671,2,FALSE)&amp;"|"&amp;VLOOKUP($E$11,'Lookups'!$C$622:$E$644,3,FALSE)&amp;"|"&amp;VLOOKUP($E$10,'Lookups'!$C$661:$D$666,2,FALSE)))),'Lookups'!$H$94:$J$618,3,FALSE),_xlfn.IFERROR($D28*VLOOKUP(VLOOKUP($E$9,'Lookups'!$C$648:$E$656,3,FALSE)&amp;"|"&amp;$C28&amp;"|"&amp;VLOOKUP($E$12,'Lookups'!$C$670:$D$671,2,FALSE)&amp;"|"&amp;VLOOKUP($E$11,'Lookups'!$C$622:$E$644,3,FALSE)&amp;"|"&amp;VLOOKUP($E$10,'Lookups'!$C$661:$D$666,2,FALSE),'Lookups'!$H$355:$J$618,3,FALSE),"In the absence of real world data, this figure has been generated using the most relevant average nutrient reduction coefficient.")))</f>
      </c>
      <c r="H28" s="183"/>
      <c r="I28" s="58"/>
      <c r="J28" s="225"/>
      <c r="K28" s="47"/>
    </row>
    <row r="29" ht="14.6" customHeight="1">
      <c r="A29" s="24"/>
      <c r="B29" s="31"/>
      <c r="C29" s="223"/>
      <c r="D29" s="220"/>
      <c r="E29" t="s" s="224">
        <f>IF(OR(ISBLANK($C29),ISBLANK($D29),ISBLANK($E$10),ISBLANK($E$11)),"",_xlfn.IFERROR($D29*VLOOKUP((IF(OR($C29="Residential urban land",$C29="Commercial/industrial urban land",$C29="Open urban land",$C29="Greenspace",$C29="Community food growing",$C29="Woodland",$C29="Shrub",$C29="Water"),"|||"&amp;$C29,(VLOOKUP($E$9,'Lookups'!$C$648:$D$656,2,FALSE)&amp;"|"&amp;$C29&amp;"|"&amp;VLOOKUP($E$12,'Lookups'!$C$670:$D$671,2,FALSE)&amp;"|"&amp;VLOOKUP($E$11,'Lookups'!$C$622:$E$644,3,FALSE)&amp;"|"&amp;VLOOKUP($E$10,'Lookups'!$C$661:$D$666,2,FALSE)))),'Lookups'!$H$94:$J$618,3,FALSE),_xlfn.IFERROR(_xlfn.IFERROR($D29*VLOOKUP(VLOOKUP($E$9,'Lookups'!$C$648:$E$656,3,FALSE)&amp;"|"&amp;$C29&amp;"|"&amp;VLOOKUP($E$12,'Lookups'!$C$670:$D$671,2,FALSE)&amp;"|"&amp;VLOOKUP($E$11,'Lookups'!$C$622:$E$644,3,FALSE)&amp;"|"&amp;VLOOKUP($E$10,'Lookups'!$C$661:$D$666,2,FALSE),'Lookups'!$H$355:$J$618,3,FALSE),_xlfn.IFERROR($D29*VLOOKUP(VLOOKUP($E$9,'Lookups'!$C$648:$E$656,3,FALSE)&amp;"|"&amp;$C29&amp;"|"&amp;"TRUE"&amp;"|"&amp;VLOOKUP($E$11,'Lookups'!$C$622:$E$644,3,FALSE)&amp;"|"&amp;VLOOKUP($E$10,'Lookups'!$C$661:$D$666,2,FALSE),'Lookups'!$H$355:$J$618,3,FALSE),$D29*VLOOKUP(VLOOKUP($E$9,'Lookups'!$C$648:$E$656,3,FALSE)&amp;"|"&amp;$C29&amp;"|"&amp;VLOOKUP($E$12,'Lookups'!$C$670:$D$671,2,FALSE)&amp;"|"&amp;VLOOKUP($E$11,'Lookups'!$C$622:$E$644,3,FALSE)&amp;"|"&amp;"DrainedArGr",'Lookups'!$H$355:$J$618,3,FALSE))),_xlfn.IFERROR($D29*VLOOKUP($C29&amp;"|"&amp;VLOOKUP($E$11,'Lookups'!$C$622:$E$644,3,FALSE),'Lookups'!$K$94:$M$610,3,FALSE),$D29*VLOOKUP($C29,'Lookups'!$D$94:$O$610,12,FALSE)))))</f>
      </c>
      <c r="F29" s="11"/>
      <c r="G29" t="s" s="214">
        <f>IF(OR(ISBLANK($C29),ISBLANK($D29),ISBLANK($E$10),ISBLANK($E$9),ISBLANK($E$11)),"",_xlfn.IFERROR($D29*VLOOKUP((IF(OR($C29="Residential urban land",$C29="Commercial/industrial urban land",$C29="Open urban land",$C29="Greenspace",$C29="Community food growing",$C29="Woodland",$C29="Shrub",$C29="Water"),"|||"&amp;$C29,(VLOOKUP($E$9,'Lookups'!$C$648:$D$656,2,FALSE)&amp;"|"&amp;$C29&amp;"|"&amp;VLOOKUP($E$12,'Lookups'!$C$670:$D$671,2,FALSE)&amp;"|"&amp;VLOOKUP($E$11,'Lookups'!$C$622:$E$644,3,FALSE)&amp;"|"&amp;VLOOKUP($E$10,'Lookups'!$C$661:$D$666,2,FALSE)))),'Lookups'!$H$94:$J$618,3,FALSE),_xlfn.IFERROR($D29*VLOOKUP(VLOOKUP($E$9,'Lookups'!$C$648:$E$656,3,FALSE)&amp;"|"&amp;$C29&amp;"|"&amp;VLOOKUP($E$12,'Lookups'!$C$670:$D$671,2,FALSE)&amp;"|"&amp;VLOOKUP($E$11,'Lookups'!$C$622:$E$644,3,FALSE)&amp;"|"&amp;VLOOKUP($E$10,'Lookups'!$C$661:$D$666,2,FALSE),'Lookups'!$H$355:$J$618,3,FALSE),"In the absence of real world data, this figure has been generated using the most relevant average nutrient reduction coefficient.")))</f>
      </c>
      <c r="H29" s="183"/>
      <c r="I29" s="58"/>
      <c r="J29" s="52"/>
      <c r="K29" s="47"/>
    </row>
    <row r="30" ht="14.6" customHeight="1">
      <c r="A30" s="24"/>
      <c r="B30" s="31"/>
      <c r="C30" s="223"/>
      <c r="D30" s="220"/>
      <c r="E30" t="s" s="224">
        <f>IF(OR(ISBLANK($C30),ISBLANK($D30),ISBLANK($E$10),ISBLANK($E$11)),"",_xlfn.IFERROR($D30*VLOOKUP((IF(OR($C30="Residential urban land",$C30="Commercial/industrial urban land",$C30="Open urban land",$C30="Greenspace",$C30="Community food growing",$C30="Woodland",$C30="Shrub",$C30="Water"),"|||"&amp;$C30,(VLOOKUP($E$9,'Lookups'!$C$648:$D$656,2,FALSE)&amp;"|"&amp;$C30&amp;"|"&amp;VLOOKUP($E$12,'Lookups'!$C$670:$D$671,2,FALSE)&amp;"|"&amp;VLOOKUP($E$11,'Lookups'!$C$622:$E$644,3,FALSE)&amp;"|"&amp;VLOOKUP($E$10,'Lookups'!$C$661:$D$666,2,FALSE)))),'Lookups'!$H$94:$J$618,3,FALSE),_xlfn.IFERROR(_xlfn.IFERROR($D30*VLOOKUP(VLOOKUP($E$9,'Lookups'!$C$648:$E$656,3,FALSE)&amp;"|"&amp;$C30&amp;"|"&amp;VLOOKUP($E$12,'Lookups'!$C$670:$D$671,2,FALSE)&amp;"|"&amp;VLOOKUP($E$11,'Lookups'!$C$622:$E$644,3,FALSE)&amp;"|"&amp;VLOOKUP($E$10,'Lookups'!$C$661:$D$666,2,FALSE),'Lookups'!$H$355:$J$618,3,FALSE),_xlfn.IFERROR($D30*VLOOKUP(VLOOKUP($E$9,'Lookups'!$C$648:$E$656,3,FALSE)&amp;"|"&amp;$C30&amp;"|"&amp;"TRUE"&amp;"|"&amp;VLOOKUP($E$11,'Lookups'!$C$622:$E$644,3,FALSE)&amp;"|"&amp;VLOOKUP($E$10,'Lookups'!$C$661:$D$666,2,FALSE),'Lookups'!$H$355:$J$618,3,FALSE),$D30*VLOOKUP(VLOOKUP($E$9,'Lookups'!$C$648:$E$656,3,FALSE)&amp;"|"&amp;$C30&amp;"|"&amp;VLOOKUP($E$12,'Lookups'!$C$670:$D$671,2,FALSE)&amp;"|"&amp;VLOOKUP($E$11,'Lookups'!$C$622:$E$644,3,FALSE)&amp;"|"&amp;"DrainedArGr",'Lookups'!$H$355:$J$618,3,FALSE))),_xlfn.IFERROR($D30*VLOOKUP($C30&amp;"|"&amp;VLOOKUP($E$11,'Lookups'!$C$622:$E$644,3,FALSE),'Lookups'!$K$94:$M$610,3,FALSE),$D30*VLOOKUP($C30,'Lookups'!$D$94:$O$610,12,FALSE)))))</f>
      </c>
      <c r="F30" s="11"/>
      <c r="G30" t="s" s="214">
        <f>IF(OR(ISBLANK($C30),ISBLANK($D30),ISBLANK($E$10),ISBLANK($E$9),ISBLANK($E$11)),"",_xlfn.IFERROR($D30*VLOOKUP((IF(OR($C30="Residential urban land",$C30="Commercial/industrial urban land",$C30="Open urban land",$C30="Greenspace",$C30="Community food growing",$C30="Woodland",$C30="Shrub",$C30="Water"),"|||"&amp;$C30,(VLOOKUP($E$9,'Lookups'!$C$648:$D$656,2,FALSE)&amp;"|"&amp;$C30&amp;"|"&amp;VLOOKUP($E$12,'Lookups'!$C$670:$D$671,2,FALSE)&amp;"|"&amp;VLOOKUP($E$11,'Lookups'!$C$622:$E$644,3,FALSE)&amp;"|"&amp;VLOOKUP($E$10,'Lookups'!$C$661:$D$666,2,FALSE)))),'Lookups'!$H$94:$J$618,3,FALSE),_xlfn.IFERROR($D30*VLOOKUP(VLOOKUP($E$9,'Lookups'!$C$648:$E$656,3,FALSE)&amp;"|"&amp;$C30&amp;"|"&amp;VLOOKUP($E$12,'Lookups'!$C$670:$D$671,2,FALSE)&amp;"|"&amp;VLOOKUP($E$11,'Lookups'!$C$622:$E$644,3,FALSE)&amp;"|"&amp;VLOOKUP($E$10,'Lookups'!$C$661:$D$666,2,FALSE),'Lookups'!$H$355:$J$618,3,FALSE),"In the absence of real world data, this figure has been generated using the most relevant average nutrient reduction coefficient.")))</f>
      </c>
      <c r="H30" s="183"/>
      <c r="I30" s="58"/>
      <c r="J30" s="52"/>
      <c r="K30" s="47"/>
    </row>
    <row r="31" ht="15.75" customHeight="1">
      <c r="A31" s="24"/>
      <c r="B31" s="31"/>
      <c r="C31" s="226"/>
      <c r="D31" s="227"/>
      <c r="E31" t="s" s="228">
        <f>IF(OR(ISBLANK($C31),ISBLANK($D31),ISBLANK($E$10),ISBLANK($E$11)),"",_xlfn.IFERROR($D31*VLOOKUP((IF(OR($C31="Residential urban land",$C31="Commercial/industrial urban land",$C31="Open urban land",$C31="Greenspace",$C31="Community food growing",$C31="Woodland",$C31="Shrub",$C31="Water"),"|||"&amp;$C31,(VLOOKUP($E$9,'Lookups'!$C$648:$D$656,2,FALSE)&amp;"|"&amp;$C31&amp;"|"&amp;VLOOKUP($E$12,'Lookups'!$C$670:$D$671,2,FALSE)&amp;"|"&amp;VLOOKUP($E$11,'Lookups'!$C$622:$E$644,3,FALSE)&amp;"|"&amp;VLOOKUP($E$10,'Lookups'!$C$661:$D$666,2,FALSE)))),'Lookups'!$H$94:$J$618,3,FALSE),_xlfn.IFERROR(_xlfn.IFERROR($D31*VLOOKUP(VLOOKUP($E$9,'Lookups'!$C$648:$E$656,3,FALSE)&amp;"|"&amp;$C31&amp;"|"&amp;VLOOKUP($E$12,'Lookups'!$C$670:$D$671,2,FALSE)&amp;"|"&amp;VLOOKUP($E$11,'Lookups'!$C$622:$E$644,3,FALSE)&amp;"|"&amp;VLOOKUP($E$10,'Lookups'!$C$661:$D$666,2,FALSE),'Lookups'!$H$355:$J$618,3,FALSE),_xlfn.IFERROR($D31*VLOOKUP(VLOOKUP($E$9,'Lookups'!$C$648:$E$656,3,FALSE)&amp;"|"&amp;$C31&amp;"|"&amp;"TRUE"&amp;"|"&amp;VLOOKUP($E$11,'Lookups'!$C$622:$E$644,3,FALSE)&amp;"|"&amp;VLOOKUP($E$10,'Lookups'!$C$661:$D$666,2,FALSE),'Lookups'!$H$355:$J$618,3,FALSE),$D31*VLOOKUP(VLOOKUP($E$9,'Lookups'!$C$648:$E$656,3,FALSE)&amp;"|"&amp;$C31&amp;"|"&amp;VLOOKUP($E$12,'Lookups'!$C$670:$D$671,2,FALSE)&amp;"|"&amp;VLOOKUP($E$11,'Lookups'!$C$622:$E$644,3,FALSE)&amp;"|"&amp;"DrainedArGr",'Lookups'!$H$355:$J$618,3,FALSE))),_xlfn.IFERROR($D31*VLOOKUP($C31&amp;"|"&amp;VLOOKUP($E$11,'Lookups'!$C$622:$E$644,3,FALSE),'Lookups'!$K$94:$M$610,3,FALSE),$D31*VLOOKUP($C31,'Lookups'!$D$94:$O$610,12,FALSE)))))</f>
      </c>
      <c r="F31" s="11"/>
      <c r="G31" t="s" s="214">
        <f>IF(OR(ISBLANK($C31),ISBLANK($D31),ISBLANK($E$10),ISBLANK($E$9),ISBLANK($E$11)),"",_xlfn.IFERROR($D31*VLOOKUP((IF(OR($C31="Residential urban land",$C31="Commercial/industrial urban land",$C31="Open urban land",$C31="Greenspace",$C31="Community food growing",$C31="Woodland",$C31="Shrub",$C31="Water"),"|||"&amp;$C31,(VLOOKUP($E$9,'Lookups'!$C$648:$D$656,2,FALSE)&amp;"|"&amp;$C31&amp;"|"&amp;VLOOKUP($E$12,'Lookups'!$C$670:$D$671,2,FALSE)&amp;"|"&amp;VLOOKUP($E$11,'Lookups'!$C$622:$E$644,3,FALSE)&amp;"|"&amp;VLOOKUP($E$10,'Lookups'!$C$661:$D$666,2,FALSE)))),'Lookups'!$H$94:$J$618,3,FALSE),_xlfn.IFERROR($D31*VLOOKUP(VLOOKUP($E$9,'Lookups'!$C$648:$E$656,3,FALSE)&amp;"|"&amp;$C31&amp;"|"&amp;VLOOKUP($E$12,'Lookups'!$C$670:$D$671,2,FALSE)&amp;"|"&amp;VLOOKUP($E$11,'Lookups'!$C$622:$E$644,3,FALSE)&amp;"|"&amp;VLOOKUP($E$10,'Lookups'!$C$661:$D$666,2,FALSE),'Lookups'!$H$355:$J$618,3,FALSE),"In the absence of real world data, this figure has been generated using the most relevant average nutrient reduction coefficient.")))</f>
      </c>
      <c r="H31" s="183"/>
      <c r="I31" s="58"/>
      <c r="J31" s="52"/>
      <c r="K31" s="47"/>
    </row>
    <row r="32" ht="15.1" customHeight="1">
      <c r="A32" s="24"/>
      <c r="B32" s="31"/>
      <c r="C32" t="s" s="229">
        <v>133</v>
      </c>
      <c r="D32" s="230">
        <f>SUM(D15:D31)</f>
        <v>0.03</v>
      </c>
      <c r="E32" s="231">
        <f>SUM(E15:E31)</f>
        <v>0.405259761140499</v>
      </c>
      <c r="F32" s="11"/>
      <c r="G32" s="11"/>
      <c r="H32" s="32"/>
      <c r="I32" s="58"/>
      <c r="J32" s="52"/>
      <c r="K32" s="47"/>
    </row>
    <row r="33" ht="15.75" customHeight="1">
      <c r="A33" s="130"/>
      <c r="B33" s="131"/>
      <c r="C33" s="132"/>
      <c r="D33" s="132"/>
      <c r="E33" s="132"/>
      <c r="F33" s="132"/>
      <c r="G33" s="132"/>
      <c r="H33" s="43"/>
      <c r="I33" s="196"/>
      <c r="J33" s="64"/>
      <c r="K33" s="50"/>
    </row>
  </sheetData>
  <mergeCells count="6">
    <mergeCell ref="C12:D12"/>
    <mergeCell ref="C9:D9"/>
    <mergeCell ref="C10:D10"/>
    <mergeCell ref="C11:D11"/>
    <mergeCell ref="B3:H5"/>
    <mergeCell ref="C7:F7"/>
  </mergeCells>
  <dataValidations count="5">
    <dataValidation type="list" allowBlank="1" showInputMessage="1" showErrorMessage="1" sqref="E9">
      <formula1>"East Hampshire Rivers,Isle of Wight Rivers,Itchen,Lower Test and Southampton Streams,New Forest - Bartley Water,New Forest - Hatchet Sowley,New Forest - Lymington and Beaulieu,Upper and Middle Test,Western Streams"</formula1>
    </dataValidation>
    <dataValidation type="list" allowBlank="1" showInputMessage="1" showErrorMessage="1" sqref="E10">
      <formula1>"Freely draining,Slightly impeded drainage,Impeded drainage,Variable,Surface Wetness,Naturally wet"</formula1>
    </dataValidation>
    <dataValidation type="list" allowBlank="1" showInputMessage="1" showErrorMessage="1" sqref="E11">
      <formula1>"650.1 - 675,675.1 - 700,700.1 - 750,750.1 - 800,800.1 - 850,850.1 - 900,900.1 - 950"</formula1>
    </dataValidation>
    <dataValidation type="list" allowBlank="1" showInputMessage="1" showErrorMessage="1" sqref="E12">
      <formula1>"Yes,No"</formula1>
    </dataValidation>
    <dataValidation type="list" allowBlank="1" showInputMessage="1" showErrorMessage="1" sqref="C15:C31">
      <formula1>"Cereals,General,Horticulture,Pig,Poultry,Dairy,Lowland,Mixed,Greenspace,Woodland,Shrub,Water,Residential urban land,Commercial/industrial urban land,Open urban land,Community food growing"</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dimension ref="A1:I28"/>
  <sheetViews>
    <sheetView workbookViewId="0" showGridLines="0" defaultGridColor="1"/>
  </sheetViews>
  <sheetFormatPr defaultColWidth="9.16667" defaultRowHeight="15" customHeight="1" outlineLevelRow="0" outlineLevelCol="0"/>
  <cols>
    <col min="1" max="1" width="9.17188" style="232" customWidth="1"/>
    <col min="2" max="2" width="4.67188" style="232" customWidth="1"/>
    <col min="3" max="3" width="32" style="232" customWidth="1"/>
    <col min="4" max="4" width="12.5" style="232" customWidth="1"/>
    <col min="5" max="5" width="19.5" style="232" customWidth="1"/>
    <col min="6" max="6" width="18.8516" style="232" customWidth="1"/>
    <col min="7" max="7" width="4.5" style="232" customWidth="1"/>
    <col min="8" max="9" width="9.17188" style="232" customWidth="1"/>
    <col min="10" max="16384" width="9.17188" style="232" customWidth="1"/>
  </cols>
  <sheetData>
    <row r="1" ht="13.55" customHeight="1">
      <c r="A1" s="18"/>
      <c r="B1" s="19"/>
      <c r="C1" s="19"/>
      <c r="D1" s="19"/>
      <c r="E1" s="19"/>
      <c r="F1" s="19"/>
      <c r="G1" s="19"/>
      <c r="H1" s="19"/>
      <c r="I1" s="20"/>
    </row>
    <row r="2" ht="13.55" customHeight="1">
      <c r="A2" s="21"/>
      <c r="B2" s="52"/>
      <c r="C2" s="52"/>
      <c r="D2" s="52"/>
      <c r="E2" s="52"/>
      <c r="F2" s="52"/>
      <c r="G2" s="52"/>
      <c r="H2" s="52"/>
      <c r="I2" s="47"/>
    </row>
    <row r="3" ht="13.55" customHeight="1">
      <c r="A3" s="24"/>
      <c r="B3" t="s" s="66">
        <v>134</v>
      </c>
      <c r="C3" s="29"/>
      <c r="D3" s="29"/>
      <c r="E3" s="29"/>
      <c r="F3" s="29"/>
      <c r="G3" s="30"/>
      <c r="H3" s="58"/>
      <c r="I3" s="47"/>
    </row>
    <row r="4" ht="13.55" customHeight="1">
      <c r="A4" s="24"/>
      <c r="B4" s="28"/>
      <c r="C4" s="29"/>
      <c r="D4" s="29"/>
      <c r="E4" s="29"/>
      <c r="F4" s="29"/>
      <c r="G4" s="30"/>
      <c r="H4" s="58"/>
      <c r="I4" s="47"/>
    </row>
    <row r="5" ht="13.55" customHeight="1">
      <c r="A5" s="24"/>
      <c r="B5" s="28"/>
      <c r="C5" s="29"/>
      <c r="D5" s="29"/>
      <c r="E5" s="29"/>
      <c r="F5" s="29"/>
      <c r="G5" s="30"/>
      <c r="H5" s="58"/>
      <c r="I5" s="47"/>
    </row>
    <row r="6" ht="17.25" customHeight="1">
      <c r="A6" s="24"/>
      <c r="B6" s="31"/>
      <c r="C6" s="11"/>
      <c r="D6" s="11"/>
      <c r="E6" s="11"/>
      <c r="F6" s="11"/>
      <c r="G6" s="120"/>
      <c r="H6" s="58"/>
      <c r="I6" s="47"/>
    </row>
    <row r="7" ht="18" customHeight="1">
      <c r="A7" s="24"/>
      <c r="B7" s="31"/>
      <c r="C7" t="s" s="136">
        <v>88</v>
      </c>
      <c r="D7" s="137"/>
      <c r="E7" s="137"/>
      <c r="F7" s="137"/>
      <c r="G7" s="124"/>
      <c r="H7" s="58"/>
      <c r="I7" s="47"/>
    </row>
    <row r="8" ht="13.55" customHeight="1">
      <c r="A8" s="24"/>
      <c r="B8" s="31"/>
      <c r="C8" s="11"/>
      <c r="D8" s="11"/>
      <c r="E8" s="11"/>
      <c r="F8" s="11"/>
      <c r="G8" s="32"/>
      <c r="H8" s="58"/>
      <c r="I8" s="47"/>
    </row>
    <row r="9" ht="68.25" customHeight="1">
      <c r="A9" s="24"/>
      <c r="B9" s="31"/>
      <c r="C9" t="s" s="233">
        <v>135</v>
      </c>
      <c r="D9" t="s" s="234">
        <v>130</v>
      </c>
      <c r="E9" t="s" s="210">
        <v>136</v>
      </c>
      <c r="F9" s="11"/>
      <c r="G9" s="32"/>
      <c r="H9" s="58"/>
      <c r="I9" s="47"/>
    </row>
    <row r="10" ht="15.1" customHeight="1">
      <c r="A10" s="24"/>
      <c r="B10" s="31"/>
      <c r="C10" s="235"/>
      <c r="D10" s="236">
        <v>0.03</v>
      </c>
      <c r="E10" s="237">
        <v>0.41</v>
      </c>
      <c r="F10" s="11"/>
      <c r="G10" s="32"/>
      <c r="H10" s="58"/>
      <c r="I10" s="47"/>
    </row>
    <row r="11" ht="14.6" customHeight="1">
      <c r="A11" s="24"/>
      <c r="B11" s="31"/>
      <c r="C11" s="238"/>
      <c r="D11" s="239"/>
      <c r="E11" s="240"/>
      <c r="F11" s="11"/>
      <c r="G11" s="32"/>
      <c r="H11" s="58"/>
      <c r="I11" s="47"/>
    </row>
    <row r="12" ht="14.6" customHeight="1">
      <c r="A12" s="24"/>
      <c r="B12" s="31"/>
      <c r="C12" s="238"/>
      <c r="D12" s="239"/>
      <c r="E12" s="240"/>
      <c r="F12" s="11"/>
      <c r="G12" s="32"/>
      <c r="H12" s="58"/>
      <c r="I12" s="47"/>
    </row>
    <row r="13" ht="14.6" customHeight="1">
      <c r="A13" s="24"/>
      <c r="B13" s="31"/>
      <c r="C13" s="238"/>
      <c r="D13" s="239"/>
      <c r="E13" s="240"/>
      <c r="F13" s="11"/>
      <c r="G13" s="32"/>
      <c r="H13" s="58"/>
      <c r="I13" s="47"/>
    </row>
    <row r="14" ht="14.6" customHeight="1">
      <c r="A14" s="24"/>
      <c r="B14" s="31"/>
      <c r="C14" t="s" s="241">
        <v>132</v>
      </c>
      <c r="D14" s="239"/>
      <c r="E14" s="240"/>
      <c r="F14" s="11"/>
      <c r="G14" s="32"/>
      <c r="H14" s="58"/>
      <c r="I14" s="47"/>
    </row>
    <row r="15" ht="14.6" customHeight="1">
      <c r="A15" s="24"/>
      <c r="B15" s="31"/>
      <c r="C15" s="238"/>
      <c r="D15" s="239"/>
      <c r="E15" s="240"/>
      <c r="F15" s="11"/>
      <c r="G15" s="32"/>
      <c r="H15" s="58"/>
      <c r="I15" s="242"/>
    </row>
    <row r="16" ht="14.6" customHeight="1">
      <c r="A16" s="24"/>
      <c r="B16" s="31"/>
      <c r="C16" s="238"/>
      <c r="D16" s="239"/>
      <c r="E16" s="240"/>
      <c r="F16" s="11"/>
      <c r="G16" s="32"/>
      <c r="H16" s="58"/>
      <c r="I16" s="47"/>
    </row>
    <row r="17" ht="14.6" customHeight="1">
      <c r="A17" s="24"/>
      <c r="B17" s="31"/>
      <c r="C17" s="238"/>
      <c r="D17" s="239"/>
      <c r="E17" s="240"/>
      <c r="F17" s="11"/>
      <c r="G17" s="32"/>
      <c r="H17" s="58"/>
      <c r="I17" s="47"/>
    </row>
    <row r="18" ht="14.6" customHeight="1">
      <c r="A18" s="24"/>
      <c r="B18" s="31"/>
      <c r="C18" s="238"/>
      <c r="D18" s="220"/>
      <c r="E18" s="240"/>
      <c r="F18" s="11"/>
      <c r="G18" s="32"/>
      <c r="H18" s="58"/>
      <c r="I18" s="47"/>
    </row>
    <row r="19" ht="14.6" customHeight="1">
      <c r="A19" s="24"/>
      <c r="B19" s="31"/>
      <c r="C19" s="238"/>
      <c r="D19" s="220"/>
      <c r="E19" s="240"/>
      <c r="F19" s="11"/>
      <c r="G19" s="32"/>
      <c r="H19" s="58"/>
      <c r="I19" s="47"/>
    </row>
    <row r="20" ht="14.6" customHeight="1">
      <c r="A20" s="24"/>
      <c r="B20" s="31"/>
      <c r="C20" s="238"/>
      <c r="D20" s="220"/>
      <c r="E20" s="240"/>
      <c r="F20" s="11"/>
      <c r="G20" s="32"/>
      <c r="H20" s="58"/>
      <c r="I20" s="47"/>
    </row>
    <row r="21" ht="14.6" customHeight="1">
      <c r="A21" s="24"/>
      <c r="B21" s="31"/>
      <c r="C21" s="238"/>
      <c r="D21" s="220"/>
      <c r="E21" s="240"/>
      <c r="F21" s="11"/>
      <c r="G21" s="32"/>
      <c r="H21" s="58"/>
      <c r="I21" s="47"/>
    </row>
    <row r="22" ht="14.6" customHeight="1">
      <c r="A22" s="24"/>
      <c r="B22" s="31"/>
      <c r="C22" s="238"/>
      <c r="D22" s="220"/>
      <c r="E22" s="240"/>
      <c r="F22" s="11"/>
      <c r="G22" s="32"/>
      <c r="H22" s="58"/>
      <c r="I22" s="47"/>
    </row>
    <row r="23" ht="14.6" customHeight="1">
      <c r="A23" s="24"/>
      <c r="B23" s="31"/>
      <c r="C23" s="238"/>
      <c r="D23" s="243"/>
      <c r="E23" s="240"/>
      <c r="F23" s="11"/>
      <c r="G23" s="32"/>
      <c r="H23" s="58"/>
      <c r="I23" s="47"/>
    </row>
    <row r="24" ht="14.6" customHeight="1">
      <c r="A24" s="24"/>
      <c r="B24" s="31"/>
      <c r="C24" s="238"/>
      <c r="D24" s="239"/>
      <c r="E24" s="240"/>
      <c r="F24" s="11"/>
      <c r="G24" s="32"/>
      <c r="H24" s="58"/>
      <c r="I24" s="47"/>
    </row>
    <row r="25" ht="14.6" customHeight="1">
      <c r="A25" s="24"/>
      <c r="B25" s="31"/>
      <c r="C25" s="238"/>
      <c r="D25" s="239"/>
      <c r="E25" s="240"/>
      <c r="F25" s="11"/>
      <c r="G25" s="32"/>
      <c r="H25" s="58"/>
      <c r="I25" s="47"/>
    </row>
    <row r="26" ht="15.75" customHeight="1">
      <c r="A26" s="24"/>
      <c r="B26" s="31"/>
      <c r="C26" s="244"/>
      <c r="D26" s="245"/>
      <c r="E26" s="246"/>
      <c r="F26" s="11"/>
      <c r="G26" s="32"/>
      <c r="H26" s="58"/>
      <c r="I26" s="47"/>
    </row>
    <row r="27" ht="15.1" customHeight="1">
      <c r="A27" s="24"/>
      <c r="B27" s="31"/>
      <c r="C27" t="s" s="229">
        <v>133</v>
      </c>
      <c r="D27" s="230">
        <f>SUM(D10:D26)</f>
        <v>0.03</v>
      </c>
      <c r="E27" s="231">
        <f>SUM(E10:E26)</f>
        <v>0.41</v>
      </c>
      <c r="F27" s="11"/>
      <c r="G27" s="32"/>
      <c r="H27" s="58"/>
      <c r="I27" s="47"/>
    </row>
    <row r="28" ht="15.75" customHeight="1">
      <c r="A28" s="130"/>
      <c r="B28" s="131"/>
      <c r="C28" s="132"/>
      <c r="D28" s="132"/>
      <c r="E28" s="132"/>
      <c r="F28" s="132"/>
      <c r="G28" s="43"/>
      <c r="H28" s="196"/>
      <c r="I28" s="50"/>
    </row>
  </sheetData>
  <mergeCells count="2">
    <mergeCell ref="B3:G5"/>
    <mergeCell ref="C7:F7"/>
  </mergeCells>
  <dataValidations count="1">
    <dataValidation type="list" allowBlank="1" showInputMessage="1" showErrorMessage="1" sqref="C10:C26">
      <formula1>"Greenspace,Woodland,Shrub,Water,Residential urban land,Commercial/industrial urban land,Open urban land,Community food growing"</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0.xml><?xml version="1.0" encoding="utf-8"?>
<worksheet xmlns:r="http://schemas.openxmlformats.org/officeDocument/2006/relationships" xmlns="http://schemas.openxmlformats.org/spreadsheetml/2006/main">
  <dimension ref="A1:L27"/>
  <sheetViews>
    <sheetView workbookViewId="0" showGridLines="0" defaultGridColor="1"/>
  </sheetViews>
  <sheetFormatPr defaultColWidth="9.16667" defaultRowHeight="15" customHeight="1" outlineLevelRow="0" outlineLevelCol="0"/>
  <cols>
    <col min="1" max="1" width="9.17188" style="247" customWidth="1"/>
    <col min="2" max="2" width="4.85156" style="247" customWidth="1"/>
    <col min="3" max="3" width="30.5" style="247" customWidth="1"/>
    <col min="4" max="4" width="26.8516" style="247" customWidth="1"/>
    <col min="5" max="5" width="9.17188" style="247" customWidth="1"/>
    <col min="6" max="6" width="22.1719" style="247" customWidth="1"/>
    <col min="7" max="7" width="23.3516" style="247" customWidth="1"/>
    <col min="8" max="10" width="9.17188" style="247" customWidth="1"/>
    <col min="11" max="11" width="7.17188" style="247" customWidth="1"/>
    <col min="12" max="12" width="9.17188" style="247" customWidth="1"/>
    <col min="13" max="16384" width="9.17188" style="247" customWidth="1"/>
  </cols>
  <sheetData>
    <row r="1" ht="13.55" customHeight="1">
      <c r="A1" s="18"/>
      <c r="B1" s="19"/>
      <c r="C1" s="19"/>
      <c r="D1" s="19"/>
      <c r="E1" s="19"/>
      <c r="F1" s="19"/>
      <c r="G1" s="19"/>
      <c r="H1" s="19"/>
      <c r="I1" s="19"/>
      <c r="J1" s="19"/>
      <c r="K1" s="19"/>
      <c r="L1" s="20"/>
    </row>
    <row r="2" ht="15.75" customHeight="1">
      <c r="A2" s="21"/>
      <c r="B2" s="22"/>
      <c r="C2" s="22"/>
      <c r="D2" s="22"/>
      <c r="E2" s="22"/>
      <c r="F2" s="22"/>
      <c r="G2" s="22"/>
      <c r="H2" s="22"/>
      <c r="I2" s="52"/>
      <c r="J2" s="52"/>
      <c r="K2" s="52"/>
      <c r="L2" s="47"/>
    </row>
    <row r="3" ht="15.75" customHeight="1">
      <c r="A3" s="24"/>
      <c r="B3" t="s" s="25">
        <v>137</v>
      </c>
      <c r="C3" s="26"/>
      <c r="D3" s="26"/>
      <c r="E3" s="26"/>
      <c r="F3" s="26"/>
      <c r="G3" s="26"/>
      <c r="H3" s="27"/>
      <c r="I3" s="58"/>
      <c r="J3" s="52"/>
      <c r="K3" s="52"/>
      <c r="L3" s="47"/>
    </row>
    <row r="4" ht="13.55" customHeight="1">
      <c r="A4" s="24"/>
      <c r="B4" s="28"/>
      <c r="C4" s="29"/>
      <c r="D4" s="29"/>
      <c r="E4" s="29"/>
      <c r="F4" s="29"/>
      <c r="G4" s="29"/>
      <c r="H4" s="30"/>
      <c r="I4" s="58"/>
      <c r="J4" s="52"/>
      <c r="K4" s="52"/>
      <c r="L4" s="47"/>
    </row>
    <row r="5" ht="13.55" customHeight="1">
      <c r="A5" s="24"/>
      <c r="B5" s="28"/>
      <c r="C5" s="29"/>
      <c r="D5" s="29"/>
      <c r="E5" s="29"/>
      <c r="F5" s="29"/>
      <c r="G5" s="29"/>
      <c r="H5" s="30"/>
      <c r="I5" s="58"/>
      <c r="J5" s="52"/>
      <c r="K5" s="52"/>
      <c r="L5" s="47"/>
    </row>
    <row r="6" ht="17.25" customHeight="1">
      <c r="A6" s="24"/>
      <c r="B6" s="31"/>
      <c r="C6" s="11"/>
      <c r="D6" s="11"/>
      <c r="E6" s="11"/>
      <c r="F6" s="11"/>
      <c r="G6" s="11"/>
      <c r="H6" s="32"/>
      <c r="I6" s="58"/>
      <c r="J6" s="52"/>
      <c r="K6" s="52"/>
      <c r="L6" s="248"/>
    </row>
    <row r="7" ht="18" customHeight="1">
      <c r="A7" s="24"/>
      <c r="B7" s="31"/>
      <c r="C7" t="s" s="198">
        <v>138</v>
      </c>
      <c r="D7" s="199"/>
      <c r="E7" s="11"/>
      <c r="F7" s="11"/>
      <c r="G7" s="11"/>
      <c r="H7" s="32"/>
      <c r="I7" s="58"/>
      <c r="J7" s="52"/>
      <c r="K7" s="52"/>
      <c r="L7" s="248"/>
    </row>
    <row r="8" ht="18" customHeight="1" hidden="1">
      <c r="A8" s="24"/>
      <c r="B8" s="31"/>
      <c r="C8" s="11"/>
      <c r="D8" s="11"/>
      <c r="E8" s="11"/>
      <c r="F8" s="11"/>
      <c r="G8" s="11"/>
      <c r="H8" s="249"/>
      <c r="I8" s="250"/>
      <c r="J8" s="251"/>
      <c r="K8" s="52"/>
      <c r="L8" s="252"/>
    </row>
    <row r="9" ht="12" customHeight="1" hidden="1">
      <c r="A9" s="24"/>
      <c r="B9" s="31"/>
      <c r="C9" s="11"/>
      <c r="D9" s="11"/>
      <c r="E9" s="11"/>
      <c r="F9" s="11"/>
      <c r="G9" s="11"/>
      <c r="H9" s="253"/>
      <c r="I9" s="254"/>
      <c r="J9" s="255"/>
      <c r="K9" s="52"/>
      <c r="L9" s="252"/>
    </row>
    <row r="10" ht="9" customHeight="1" hidden="1">
      <c r="A10" s="24"/>
      <c r="B10" s="31"/>
      <c r="C10" s="39"/>
      <c r="D10" s="256"/>
      <c r="E10" s="39"/>
      <c r="F10" s="11"/>
      <c r="G10" s="11"/>
      <c r="H10" s="32"/>
      <c r="I10" s="58"/>
      <c r="J10" s="52"/>
      <c r="K10" s="52"/>
      <c r="L10" s="47"/>
    </row>
    <row r="11" ht="15.75" customHeight="1" hidden="1">
      <c r="A11" s="24"/>
      <c r="B11" s="31"/>
      <c r="C11" t="s" s="257">
        <v>139</v>
      </c>
      <c r="D11" s="258">
        <f>'Stage 1'!D35</f>
        <v>0.78972894</v>
      </c>
      <c r="E11" s="39"/>
      <c r="F11" s="11"/>
      <c r="G11" s="11"/>
      <c r="H11" s="32"/>
      <c r="I11" s="58"/>
      <c r="J11" s="52"/>
      <c r="K11" s="52"/>
      <c r="L11" s="47"/>
    </row>
    <row r="12" ht="15.75" customHeight="1" hidden="1">
      <c r="A12" s="24"/>
      <c r="B12" s="31"/>
      <c r="C12" t="s" s="259">
        <v>140</v>
      </c>
      <c r="D12" s="260">
        <f>'Stage 3'!E27-'Stage 2'!E32</f>
        <v>0.004740238859501</v>
      </c>
      <c r="E12" s="39"/>
      <c r="F12" s="11"/>
      <c r="G12" s="11"/>
      <c r="H12" s="32"/>
      <c r="I12" s="58"/>
      <c r="J12" s="52"/>
      <c r="K12" s="52"/>
      <c r="L12" s="47"/>
    </row>
    <row r="13" ht="15.75" customHeight="1" hidden="1">
      <c r="A13" s="24"/>
      <c r="B13" s="31"/>
      <c r="C13" t="s" s="259">
        <v>141</v>
      </c>
      <c r="D13" s="258">
        <f>D11+D12</f>
        <v>0.794469178859501</v>
      </c>
      <c r="E13" s="261"/>
      <c r="F13" s="11"/>
      <c r="G13" s="11"/>
      <c r="H13" s="32"/>
      <c r="I13" s="58"/>
      <c r="J13" s="52"/>
      <c r="K13" s="52"/>
      <c r="L13" s="47"/>
    </row>
    <row r="14" ht="9" customHeight="1" hidden="1">
      <c r="A14" s="24"/>
      <c r="B14" s="31"/>
      <c r="C14" t="s" s="259">
        <v>142</v>
      </c>
      <c r="D14" s="260">
        <f>D13*1.2</f>
        <v>0.9533630146314011</v>
      </c>
      <c r="E14" s="261"/>
      <c r="F14" s="11"/>
      <c r="G14" s="11"/>
      <c r="H14" s="32"/>
      <c r="I14" s="58"/>
      <c r="J14" s="52"/>
      <c r="K14" s="52"/>
      <c r="L14" s="47"/>
    </row>
    <row r="15" ht="11.25" customHeight="1">
      <c r="A15" s="24"/>
      <c r="B15" s="31"/>
      <c r="C15" s="262"/>
      <c r="D15" s="263"/>
      <c r="E15" s="264"/>
      <c r="F15" s="11"/>
      <c r="G15" s="11"/>
      <c r="H15" s="32"/>
      <c r="I15" s="58"/>
      <c r="J15" s="52"/>
      <c r="K15" s="52"/>
      <c r="L15" s="47"/>
    </row>
    <row r="16" ht="24.75" customHeight="1">
      <c r="A16" s="24"/>
      <c r="B16" s="31"/>
      <c r="C16" t="s" s="265">
        <f>_xlfn.IFERROR(IF(AND('Stage 1'!$D$9&lt;DATE(2025,1,1),OR((VLOOKUP('Stage 1'!$D$14,'Lookups'!$C$8:$G$88,2,FALSE))&gt;(VLOOKUP('Stage 1'!$D$14,'Lookups'!$C$8:$G$88,4,FALSE)),(VLOOKUP('Stage 1'!$D$14,'Lookups'!$C$8:$G$88,3,FALSE))&gt;(VLOOKUP('Stage 1'!$D$14,'Lookups'!$C$8:$G$88,5,FALSE)))),"Post-2025 Annual Nutrient Budget","Annual Nutrient Budget"),"")</f>
        <v>143</v>
      </c>
      <c r="D16" s="266"/>
      <c r="E16" s="264"/>
      <c r="F16" t="s" s="265">
        <f>_xlfn.IFERROR(IF(AND('Stage 1'!$D$9&lt;DATE(2025,1,1),OR((VLOOKUP('Stage 1'!$D$14,'Lookups'!$C$8:$G$88,2,FALSE))&gt;(VLOOKUP('Stage 1'!$D$14,'Lookups'!$C$8:$G$88,4,FALSE)),(VLOOKUP('Stage 1'!$D$14,'Lookups'!$C$8:$G$88,3,FALSE))&gt;(VLOOKUP('Stage 1'!$D$14,'Lookups'!$C$8:$G$88,5,FALSE)))),"Pre-2025 Annual Nutrient Budget",""),"")</f>
      </c>
      <c r="G16" s="266"/>
      <c r="H16" s="32"/>
      <c r="I16" s="58"/>
      <c r="J16" s="52"/>
      <c r="K16" s="52"/>
      <c r="L16" s="47"/>
    </row>
    <row r="17" ht="15" customHeight="1">
      <c r="A17" s="24"/>
      <c r="B17" s="31"/>
      <c r="C17" t="s" s="259">
        <v>144</v>
      </c>
      <c r="D17" s="267"/>
      <c r="E17" s="11"/>
      <c r="F17" t="s" s="259">
        <f>_xlfn.IFERROR(IF(AND('Stage 1'!$D$9&lt;DATE(2025,1,1),OR((VLOOKUP('Stage 1'!$D$14,'Lookups'!$C$8:$G$88,2,FALSE))&gt;(VLOOKUP('Stage 1'!$D$14,'Lookups'!$C$8:$G$88,4,FALSE)),(VLOOKUP('Stage 1'!$D$14,'Lookups'!$C$8:$G$88,3,FALSE))&gt;(VLOOKUP('Stage 1'!$D$14,'Lookups'!$C$8:$G$88,5,FALSE)))),"The pre-2025 annual phosphorus load to mitigate is:",""),"")</f>
      </c>
      <c r="G17" s="268"/>
      <c r="H17" s="32"/>
      <c r="I17" s="58"/>
      <c r="J17" s="52"/>
      <c r="K17" s="52"/>
      <c r="L17" s="47"/>
    </row>
    <row r="18" ht="15" customHeight="1">
      <c r="A18" s="24"/>
      <c r="B18" s="31"/>
      <c r="C18" s="269"/>
      <c r="D18" s="267"/>
      <c r="E18" s="11"/>
      <c r="F18" s="269"/>
      <c r="G18" s="268"/>
      <c r="H18" s="32"/>
      <c r="I18" s="58"/>
      <c r="J18" s="52"/>
      <c r="K18" s="52"/>
      <c r="L18" s="47"/>
    </row>
    <row r="19" ht="15" customHeight="1">
      <c r="A19" s="24"/>
      <c r="B19" s="31"/>
      <c r="C19" s="269"/>
      <c r="D19" s="267"/>
      <c r="E19" s="11"/>
      <c r="F19" s="269"/>
      <c r="G19" s="268"/>
      <c r="H19" s="32"/>
      <c r="I19" s="58"/>
      <c r="J19" s="52"/>
      <c r="K19" s="52"/>
      <c r="L19" s="47"/>
    </row>
    <row r="20" ht="15" customHeight="1">
      <c r="A20" s="24"/>
      <c r="B20" s="31"/>
      <c r="C20" s="269"/>
      <c r="D20" s="267"/>
      <c r="E20" s="11"/>
      <c r="F20" s="269"/>
      <c r="G20" s="268"/>
      <c r="H20" s="32"/>
      <c r="I20" s="58"/>
      <c r="J20" s="52"/>
      <c r="K20" s="52"/>
      <c r="L20" s="47"/>
    </row>
    <row r="21" ht="15" customHeight="1" hidden="1">
      <c r="A21" s="24"/>
      <c r="B21" s="31"/>
      <c r="C21" s="39"/>
      <c r="D21" s="270"/>
      <c r="E21" s="11"/>
      <c r="F21" s="11"/>
      <c r="G21" s="11"/>
      <c r="H21" s="32"/>
      <c r="I21" s="58"/>
      <c r="J21" s="52"/>
      <c r="K21" s="52"/>
      <c r="L21" s="47"/>
    </row>
    <row r="22" ht="10.5" customHeight="1">
      <c r="A22" s="24"/>
      <c r="B22" s="31"/>
      <c r="C22" s="39"/>
      <c r="D22" s="270"/>
      <c r="E22" s="11"/>
      <c r="F22" s="271"/>
      <c r="G22" s="11"/>
      <c r="H22" s="32"/>
      <c r="I22" s="58"/>
      <c r="J22" s="52"/>
      <c r="K22" s="52"/>
      <c r="L22" s="47"/>
    </row>
    <row r="23" ht="15" customHeight="1">
      <c r="A23" s="24"/>
      <c r="B23" s="31"/>
      <c r="C23" t="s" s="259">
        <v>145</v>
      </c>
      <c r="D23" t="s" s="272">
        <f>IF(ROUND(D14,2)&lt;0,0&amp;" kg TN/year",ROUND(D14,2)&amp;" kg TN/year")</f>
        <v>146</v>
      </c>
      <c r="E23" s="11"/>
      <c r="F23" s="271"/>
      <c r="G23" t="s" s="273">
        <f>_xlfn.IFERROR(IF(AND('Stage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c>
      <c r="H23" s="32"/>
      <c r="I23" s="58"/>
      <c r="J23" s="52"/>
      <c r="K23" s="52"/>
      <c r="L23" s="47"/>
    </row>
    <row r="24" ht="15.75" customHeight="1">
      <c r="A24" s="24"/>
      <c r="B24" s="31"/>
      <c r="C24" s="269"/>
      <c r="D24" s="267"/>
      <c r="E24" s="11"/>
      <c r="F24" t="s" s="259">
        <f>_xlfn.IFERROR(IF(AND('Stage 1'!$D$9&lt;DATE(2025,1,1),OR((VLOOKUP('Stage 1'!$D$14,'Lookups'!$C$8:$G$88,2,FALSE))&gt;(VLOOKUP('Stage 1'!$D$14,'Lookups'!$C$8:$G$88,4,FALSE)),(VLOOKUP('Stage 1'!$D$14,'Lookups'!$C$8:$G$88,3,FALSE))&gt;(VLOOKUP('Stage 1'!$D$14,'Lookups'!$C$8:$G$88,5,FALSE)))),"The pre-2025 annual nitrogen load to mitigate is:",""),"")</f>
      </c>
      <c r="G24" s="268"/>
      <c r="H24" s="32"/>
      <c r="I24" s="58"/>
      <c r="J24" s="52"/>
      <c r="K24" s="52"/>
      <c r="L24" s="47"/>
    </row>
    <row r="25" ht="15" customHeight="1">
      <c r="A25" s="24"/>
      <c r="B25" s="31"/>
      <c r="C25" s="269"/>
      <c r="D25" s="267"/>
      <c r="E25" s="11"/>
      <c r="F25" s="269"/>
      <c r="G25" s="268"/>
      <c r="H25" s="32"/>
      <c r="I25" s="58"/>
      <c r="J25" s="52"/>
      <c r="K25" s="52"/>
      <c r="L25" s="47"/>
    </row>
    <row r="26" ht="15.75" customHeight="1">
      <c r="A26" s="24"/>
      <c r="B26" s="31"/>
      <c r="C26" s="269"/>
      <c r="D26" s="267"/>
      <c r="E26" s="11"/>
      <c r="F26" s="269"/>
      <c r="G26" s="268"/>
      <c r="H26" s="32"/>
      <c r="I26" s="58"/>
      <c r="J26" s="52"/>
      <c r="K26" s="52"/>
      <c r="L26" s="47"/>
    </row>
    <row r="27" ht="15.75" customHeight="1">
      <c r="A27" s="130"/>
      <c r="B27" s="131"/>
      <c r="C27" s="132"/>
      <c r="D27" s="132"/>
      <c r="E27" s="132"/>
      <c r="F27" s="132"/>
      <c r="G27" s="132"/>
      <c r="H27" s="43"/>
      <c r="I27" s="196"/>
      <c r="J27" s="64"/>
      <c r="K27" s="64"/>
      <c r="L27" s="50"/>
    </row>
  </sheetData>
  <mergeCells count="12">
    <mergeCell ref="B3:H5"/>
    <mergeCell ref="C7:D7"/>
    <mergeCell ref="F16:G16"/>
    <mergeCell ref="F17:F20"/>
    <mergeCell ref="F24:F26"/>
    <mergeCell ref="G17:G20"/>
    <mergeCell ref="G23:G26"/>
    <mergeCell ref="C17:C20"/>
    <mergeCell ref="C23:C26"/>
    <mergeCell ref="D17:D20"/>
    <mergeCell ref="D23:D26"/>
    <mergeCell ref="C16:D16"/>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1.xml><?xml version="1.0" encoding="utf-8"?>
<worksheet xmlns:r="http://schemas.openxmlformats.org/officeDocument/2006/relationships" xmlns="http://schemas.openxmlformats.org/spreadsheetml/2006/main">
  <dimension ref="A1:Q33"/>
  <sheetViews>
    <sheetView workbookViewId="0" showGridLines="0" defaultGridColor="1"/>
  </sheetViews>
  <sheetFormatPr defaultColWidth="9.16667" defaultRowHeight="15" customHeight="1" outlineLevelRow="0" outlineLevelCol="0"/>
  <cols>
    <col min="1" max="1" width="9.17188" style="274" customWidth="1"/>
    <col min="2" max="2" width="27.8516" style="274" customWidth="1"/>
    <col min="3" max="3" width="26.8516" style="274" customWidth="1"/>
    <col min="4" max="4" width="9.17188" style="274" customWidth="1"/>
    <col min="5" max="5" width="15" style="274" customWidth="1"/>
    <col min="6" max="6" width="12.5" style="274" customWidth="1"/>
    <col min="7" max="9" width="9.17188" style="274" customWidth="1"/>
    <col min="10" max="10" width="7.17188" style="274" customWidth="1"/>
    <col min="11" max="17" width="9.17188" style="274" customWidth="1"/>
    <col min="18" max="16384" width="9.17188" style="274" customWidth="1"/>
  </cols>
  <sheetData>
    <row r="1" ht="15" customHeight="1">
      <c r="A1" s="7"/>
      <c r="B1" s="8"/>
      <c r="C1" s="8"/>
      <c r="D1" s="8"/>
      <c r="E1" s="8"/>
      <c r="F1" s="8"/>
      <c r="G1" s="8"/>
      <c r="H1" s="8"/>
      <c r="I1" s="8"/>
      <c r="J1" s="8"/>
      <c r="K1" s="8"/>
      <c r="L1" s="8"/>
      <c r="M1" s="8"/>
      <c r="N1" s="8"/>
      <c r="O1" s="8"/>
      <c r="P1" s="8"/>
      <c r="Q1" s="9"/>
    </row>
    <row r="2" ht="15" customHeight="1">
      <c r="A2" s="10"/>
      <c r="B2" s="11"/>
      <c r="C2" s="11"/>
      <c r="D2" s="11"/>
      <c r="E2" s="11"/>
      <c r="F2" s="11"/>
      <c r="G2" s="11"/>
      <c r="H2" s="11"/>
      <c r="I2" s="11"/>
      <c r="J2" s="11"/>
      <c r="K2" s="11"/>
      <c r="L2" s="11"/>
      <c r="M2" s="11"/>
      <c r="N2" s="11"/>
      <c r="O2" s="11"/>
      <c r="P2" s="11"/>
      <c r="Q2" s="12"/>
    </row>
    <row r="3" ht="15" customHeight="1">
      <c r="A3" s="10"/>
      <c r="B3" s="11"/>
      <c r="C3" s="11"/>
      <c r="D3" s="11"/>
      <c r="E3" s="11"/>
      <c r="F3" s="11"/>
      <c r="G3" s="11"/>
      <c r="H3" s="11"/>
      <c r="I3" s="11"/>
      <c r="J3" s="11"/>
      <c r="K3" s="11"/>
      <c r="L3" s="11"/>
      <c r="M3" s="11"/>
      <c r="N3" s="11"/>
      <c r="O3" s="11"/>
      <c r="P3" s="11"/>
      <c r="Q3" s="12"/>
    </row>
    <row r="4" ht="15" customHeight="1">
      <c r="A4" s="10"/>
      <c r="B4" s="11"/>
      <c r="C4" s="11"/>
      <c r="D4" s="11"/>
      <c r="E4" s="11"/>
      <c r="F4" s="11"/>
      <c r="G4" s="11"/>
      <c r="H4" s="11"/>
      <c r="I4" s="11"/>
      <c r="J4" s="11"/>
      <c r="K4" s="11"/>
      <c r="L4" s="11"/>
      <c r="M4" s="11"/>
      <c r="N4" s="11"/>
      <c r="O4" s="11"/>
      <c r="P4" s="11"/>
      <c r="Q4" s="12"/>
    </row>
    <row r="5" ht="15" customHeight="1">
      <c r="A5" s="10"/>
      <c r="B5" s="11"/>
      <c r="C5" s="11"/>
      <c r="D5" s="11"/>
      <c r="E5" s="11"/>
      <c r="F5" s="11"/>
      <c r="G5" s="11"/>
      <c r="H5" s="11"/>
      <c r="I5" s="11"/>
      <c r="J5" s="11"/>
      <c r="K5" s="11"/>
      <c r="L5" s="11"/>
      <c r="M5" s="11"/>
      <c r="N5" s="11"/>
      <c r="O5" s="11"/>
      <c r="P5" s="11"/>
      <c r="Q5" s="12"/>
    </row>
    <row r="6" ht="17.25" customHeight="1">
      <c r="A6" s="10"/>
      <c r="B6" s="11"/>
      <c r="C6" s="11"/>
      <c r="D6" s="11"/>
      <c r="E6" s="11"/>
      <c r="F6" s="11"/>
      <c r="G6" s="11"/>
      <c r="H6" s="11"/>
      <c r="I6" s="11"/>
      <c r="J6" s="11"/>
      <c r="K6" s="149"/>
      <c r="L6" s="11"/>
      <c r="M6" s="11"/>
      <c r="N6" s="11"/>
      <c r="O6" s="11"/>
      <c r="P6" s="11"/>
      <c r="Q6" s="12"/>
    </row>
    <row r="7" ht="18" customHeight="1">
      <c r="A7" s="10"/>
      <c r="B7" s="11"/>
      <c r="C7" s="11"/>
      <c r="D7" s="11"/>
      <c r="E7" s="11"/>
      <c r="F7" s="138"/>
      <c r="G7" s="139"/>
      <c r="H7" s="139"/>
      <c r="I7" s="138"/>
      <c r="J7" s="11"/>
      <c r="K7" s="154"/>
      <c r="L7" s="11"/>
      <c r="M7" s="11"/>
      <c r="N7" s="11"/>
      <c r="O7" s="11"/>
      <c r="P7" s="11"/>
      <c r="Q7" s="12"/>
    </row>
    <row r="8" ht="12" customHeight="1">
      <c r="A8" s="10"/>
      <c r="B8" s="11"/>
      <c r="C8" s="11"/>
      <c r="D8" s="11"/>
      <c r="E8" s="11"/>
      <c r="F8" s="142"/>
      <c r="G8" s="142"/>
      <c r="H8" s="142"/>
      <c r="I8" s="262"/>
      <c r="J8" s="11"/>
      <c r="K8" s="154"/>
      <c r="L8" s="11"/>
      <c r="M8" s="11"/>
      <c r="N8" s="11"/>
      <c r="O8" s="11"/>
      <c r="P8" s="11"/>
      <c r="Q8" s="12"/>
    </row>
    <row r="9" ht="18" customHeight="1">
      <c r="A9" s="10"/>
      <c r="B9" t="s" s="275">
        <v>148</v>
      </c>
      <c r="C9" s="11"/>
      <c r="D9" s="39"/>
      <c r="E9" t="s" s="259">
        <v>149</v>
      </c>
      <c r="F9" s="11"/>
      <c r="G9" s="142"/>
      <c r="H9" s="142"/>
      <c r="I9" s="262"/>
      <c r="J9" s="11"/>
      <c r="K9" s="154"/>
      <c r="L9" s="11"/>
      <c r="M9" s="11"/>
      <c r="N9" s="11"/>
      <c r="O9" s="11"/>
      <c r="P9" s="11"/>
      <c r="Q9" s="12"/>
    </row>
    <row r="10" ht="21" customHeight="1">
      <c r="A10" s="10"/>
      <c r="B10" t="s" s="276">
        <v>150</v>
      </c>
      <c r="C10" s="11"/>
      <c r="D10" s="277"/>
      <c r="E10" s="269"/>
      <c r="F10" s="11"/>
      <c r="G10" s="142"/>
      <c r="H10" t="s" s="278">
        <v>151</v>
      </c>
      <c r="I10" s="262"/>
      <c r="J10" s="149"/>
      <c r="K10" s="158"/>
      <c r="L10" s="11"/>
      <c r="M10" s="11"/>
      <c r="N10" s="11"/>
      <c r="O10" s="11"/>
      <c r="P10" s="11"/>
      <c r="Q10" s="12"/>
    </row>
    <row r="11" ht="18.75" customHeight="1">
      <c r="A11" s="10"/>
      <c r="B11" t="s" s="276">
        <v>152</v>
      </c>
      <c r="C11" s="11"/>
      <c r="D11" s="279"/>
      <c r="E11" s="269"/>
      <c r="F11" s="11"/>
      <c r="G11" s="154"/>
      <c r="H11" t="b" s="280">
        <f>IF(C33&lt;0,"Well done, you're in the clear…,""")</f>
        <v>0</v>
      </c>
      <c r="I11" s="154"/>
      <c r="J11" s="154"/>
      <c r="K11" s="158"/>
      <c r="L11" s="11"/>
      <c r="M11" s="11"/>
      <c r="N11" s="11"/>
      <c r="O11" s="11"/>
      <c r="P11" s="11"/>
      <c r="Q11" s="12"/>
    </row>
    <row r="12" ht="29.25" customHeight="1">
      <c r="A12" s="10"/>
      <c r="B12" t="s" s="281">
        <v>153</v>
      </c>
      <c r="C12" s="11"/>
      <c r="D12" s="282"/>
      <c r="E12" s="269"/>
      <c r="F12" s="11"/>
      <c r="G12" s="158"/>
      <c r="H12" t="s" s="283">
        <v>154</v>
      </c>
      <c r="I12" s="158"/>
      <c r="J12" s="158"/>
      <c r="K12" s="11"/>
      <c r="L12" s="11"/>
      <c r="M12" s="11"/>
      <c r="N12" s="11"/>
      <c r="O12" s="11"/>
      <c r="P12" s="11"/>
      <c r="Q12" s="12"/>
    </row>
    <row r="13" ht="11.25" customHeight="1">
      <c r="A13" s="10"/>
      <c r="B13" s="39"/>
      <c r="C13" s="39"/>
      <c r="D13" s="39"/>
      <c r="E13" s="39"/>
      <c r="F13" s="270"/>
      <c r="G13" s="11"/>
      <c r="H13" s="11"/>
      <c r="I13" s="11"/>
      <c r="J13" s="11"/>
      <c r="K13" s="11"/>
      <c r="L13" s="11"/>
      <c r="M13" s="11"/>
      <c r="N13" s="11"/>
      <c r="O13" s="11"/>
      <c r="P13" s="11"/>
      <c r="Q13" s="12"/>
    </row>
    <row r="14" ht="15" customHeight="1">
      <c r="A14" s="10"/>
      <c r="B14" s="39"/>
      <c r="C14" s="39"/>
      <c r="D14" s="39"/>
      <c r="E14" s="39"/>
      <c r="F14" s="270"/>
      <c r="G14" s="11"/>
      <c r="H14" s="11"/>
      <c r="I14" s="11"/>
      <c r="J14" s="11"/>
      <c r="K14" s="11"/>
      <c r="L14" s="11"/>
      <c r="M14" s="11"/>
      <c r="N14" s="11"/>
      <c r="O14" s="11"/>
      <c r="P14" s="11"/>
      <c r="Q14" s="12"/>
    </row>
    <row r="15" ht="15.75" customHeight="1">
      <c r="A15" s="10"/>
      <c r="B15" t="s" s="275">
        <v>139</v>
      </c>
      <c r="C15" s="284">
        <f>'Stage 1'!D35</f>
        <v>0.78972894</v>
      </c>
      <c r="D15" s="39"/>
      <c r="E15" t="s" s="259">
        <v>155</v>
      </c>
      <c r="F15" s="11"/>
      <c r="G15" s="11"/>
      <c r="H15" s="11"/>
      <c r="I15" s="11"/>
      <c r="J15" s="11"/>
      <c r="K15" s="11"/>
      <c r="L15" s="11"/>
      <c r="M15" s="11"/>
      <c r="N15" s="11"/>
      <c r="O15" s="11"/>
      <c r="P15" s="11"/>
      <c r="Q15" s="12"/>
    </row>
    <row r="16" ht="16.5" customHeight="1">
      <c r="A16" s="10"/>
      <c r="B16" t="s" s="276">
        <v>140</v>
      </c>
      <c r="C16" s="285">
        <f>'Stage 3'!E27-'Stage 2'!E32</f>
        <v>0.004740238859501</v>
      </c>
      <c r="D16" s="39"/>
      <c r="E16" s="269"/>
      <c r="F16" s="11"/>
      <c r="G16" s="11"/>
      <c r="H16" s="11"/>
      <c r="I16" s="11"/>
      <c r="J16" s="11"/>
      <c r="K16" s="11"/>
      <c r="L16" s="11"/>
      <c r="M16" s="11"/>
      <c r="N16" s="11"/>
      <c r="O16" s="11"/>
      <c r="P16" s="11"/>
      <c r="Q16" s="12"/>
    </row>
    <row r="17" ht="16.5" customHeight="1">
      <c r="A17" s="10"/>
      <c r="B17" t="s" s="276">
        <v>141</v>
      </c>
      <c r="C17" s="286">
        <f>C15+C16</f>
        <v>0.794469178859501</v>
      </c>
      <c r="D17" s="261"/>
      <c r="E17" s="269"/>
      <c r="F17" s="11"/>
      <c r="G17" s="11"/>
      <c r="H17" s="11"/>
      <c r="I17" s="11"/>
      <c r="J17" s="11"/>
      <c r="K17" s="11"/>
      <c r="L17" s="11"/>
      <c r="M17" s="11"/>
      <c r="N17" s="11"/>
      <c r="O17" s="11"/>
      <c r="P17" s="11"/>
      <c r="Q17" s="12"/>
    </row>
    <row r="18" ht="15.75" customHeight="1">
      <c r="A18" s="10"/>
      <c r="B18" t="s" s="281">
        <v>142</v>
      </c>
      <c r="C18" s="287">
        <f>C17*1.2</f>
        <v>0.9533630146314011</v>
      </c>
      <c r="D18" s="261"/>
      <c r="E18" s="269"/>
      <c r="F18" s="11"/>
      <c r="G18" s="11"/>
      <c r="H18" s="11"/>
      <c r="I18" s="11"/>
      <c r="J18" s="11"/>
      <c r="K18" s="11"/>
      <c r="L18" s="11"/>
      <c r="M18" s="11"/>
      <c r="N18" s="11"/>
      <c r="O18" s="11"/>
      <c r="P18" s="11"/>
      <c r="Q18" s="12"/>
    </row>
    <row r="19" ht="17.25" customHeight="1">
      <c r="A19" s="10"/>
      <c r="B19" s="262"/>
      <c r="C19" s="263"/>
      <c r="D19" s="264"/>
      <c r="E19" s="11"/>
      <c r="F19" s="11"/>
      <c r="G19" s="11"/>
      <c r="H19" s="11"/>
      <c r="I19" s="11"/>
      <c r="J19" s="11"/>
      <c r="K19" s="11"/>
      <c r="L19" s="11"/>
      <c r="M19" s="11"/>
      <c r="N19" s="11"/>
      <c r="O19" s="11"/>
      <c r="P19" s="11"/>
      <c r="Q19" s="12"/>
    </row>
    <row r="20" ht="17.25" customHeight="1">
      <c r="A20" s="10"/>
      <c r="B20" s="262"/>
      <c r="C20" s="263"/>
      <c r="D20" s="264"/>
      <c r="E20" s="11"/>
      <c r="F20" s="11"/>
      <c r="G20" s="11"/>
      <c r="H20" s="11"/>
      <c r="I20" s="11"/>
      <c r="J20" s="11"/>
      <c r="K20" s="11"/>
      <c r="L20" s="11"/>
      <c r="M20" s="11"/>
      <c r="N20" s="11"/>
      <c r="O20" s="11"/>
      <c r="P20" s="11"/>
      <c r="Q20" s="12"/>
    </row>
    <row r="21" ht="17.25" customHeight="1">
      <c r="A21" s="10"/>
      <c r="B21" s="262"/>
      <c r="C21" s="264"/>
      <c r="D21" s="264"/>
      <c r="E21" s="11"/>
      <c r="F21" s="11"/>
      <c r="G21" s="11"/>
      <c r="H21" s="11"/>
      <c r="I21" s="11"/>
      <c r="J21" s="11"/>
      <c r="K21" s="11"/>
      <c r="L21" s="11"/>
      <c r="M21" s="11"/>
      <c r="N21" s="11"/>
      <c r="O21" s="11"/>
      <c r="P21" s="11"/>
      <c r="Q21" s="12"/>
    </row>
    <row r="22" ht="17.25" customHeight="1">
      <c r="A22" s="10"/>
      <c r="B22" s="288"/>
      <c r="C22" s="289"/>
      <c r="D22" s="289"/>
      <c r="E22" s="11"/>
      <c r="F22" s="11"/>
      <c r="G22" s="11"/>
      <c r="H22" s="11"/>
      <c r="I22" s="11"/>
      <c r="J22" s="11"/>
      <c r="K22" s="11"/>
      <c r="L22" s="11"/>
      <c r="M22" s="11"/>
      <c r="N22" s="11"/>
      <c r="O22" s="11"/>
      <c r="P22" s="11"/>
      <c r="Q22" s="12"/>
    </row>
    <row r="23" ht="15" customHeight="1">
      <c r="A23" s="10"/>
      <c r="B23" s="11"/>
      <c r="C23" s="11"/>
      <c r="D23" s="11"/>
      <c r="E23" s="11"/>
      <c r="F23" s="11"/>
      <c r="G23" s="11"/>
      <c r="H23" s="11"/>
      <c r="I23" s="11"/>
      <c r="J23" s="11"/>
      <c r="K23" s="11"/>
      <c r="L23" s="11"/>
      <c r="M23" s="11"/>
      <c r="N23" s="11"/>
      <c r="O23" s="11"/>
      <c r="P23" s="11"/>
      <c r="Q23" s="12"/>
    </row>
    <row r="24" ht="15.75" customHeight="1">
      <c r="A24" s="10"/>
      <c r="B24" s="11"/>
      <c r="C24" s="284">
        <f>'Stage 1'!D30</f>
        <v>0.78972894</v>
      </c>
      <c r="D24" s="11"/>
      <c r="E24" s="11"/>
      <c r="F24" s="267">
        <f>C33</f>
        <v>0.947674728</v>
      </c>
      <c r="G24" s="11"/>
      <c r="H24" s="11"/>
      <c r="I24" s="11"/>
      <c r="J24" s="11"/>
      <c r="K24" s="11"/>
      <c r="L24" s="11"/>
      <c r="M24" s="11"/>
      <c r="N24" s="11"/>
      <c r="O24" s="11"/>
      <c r="P24" s="11"/>
      <c r="Q24" s="12"/>
    </row>
    <row r="25" ht="15.75" customHeight="1">
      <c r="A25" s="10"/>
      <c r="B25" s="11"/>
      <c r="C25" s="290"/>
      <c r="D25" s="11"/>
      <c r="E25" s="11"/>
      <c r="F25" s="267"/>
      <c r="G25" s="11"/>
      <c r="H25" s="11"/>
      <c r="I25" s="11"/>
      <c r="J25" s="11"/>
      <c r="K25" s="11"/>
      <c r="L25" s="11"/>
      <c r="M25" s="11"/>
      <c r="N25" s="11"/>
      <c r="O25" s="11"/>
      <c r="P25" s="11"/>
      <c r="Q25" s="12"/>
    </row>
    <row r="26" ht="15" customHeight="1">
      <c r="A26" s="10"/>
      <c r="B26" s="11"/>
      <c r="C26" s="11"/>
      <c r="D26" s="11"/>
      <c r="E26" s="11"/>
      <c r="F26" s="267"/>
      <c r="G26" s="11"/>
      <c r="H26" s="11"/>
      <c r="I26" s="11"/>
      <c r="J26" s="11"/>
      <c r="K26" s="11"/>
      <c r="L26" s="11"/>
      <c r="M26" s="11"/>
      <c r="N26" s="11"/>
      <c r="O26" s="11"/>
      <c r="P26" s="11"/>
      <c r="Q26" s="12"/>
    </row>
    <row r="27" ht="15.75" customHeight="1">
      <c r="A27" s="10"/>
      <c r="B27" s="11"/>
      <c r="C27" s="291"/>
      <c r="D27" s="11"/>
      <c r="E27" s="11"/>
      <c r="F27" s="267"/>
      <c r="G27" s="11"/>
      <c r="H27" s="11"/>
      <c r="I27" s="11"/>
      <c r="J27" s="11"/>
      <c r="K27" s="11"/>
      <c r="L27" s="11"/>
      <c r="M27" s="11"/>
      <c r="N27" s="11"/>
      <c r="O27" s="11"/>
      <c r="P27" s="11"/>
      <c r="Q27" s="12"/>
    </row>
    <row r="28" ht="15.75" customHeight="1">
      <c r="A28" s="10"/>
      <c r="B28" s="11"/>
      <c r="C28" s="290"/>
      <c r="D28" s="11"/>
      <c r="E28" s="11"/>
      <c r="F28" s="11"/>
      <c r="G28" s="11"/>
      <c r="H28" s="11"/>
      <c r="I28" s="11"/>
      <c r="J28" s="11"/>
      <c r="K28" s="11"/>
      <c r="L28" s="11"/>
      <c r="M28" s="11"/>
      <c r="N28" s="11"/>
      <c r="O28" s="11"/>
      <c r="P28" s="11"/>
      <c r="Q28" s="12"/>
    </row>
    <row r="29" ht="15.75" customHeight="1">
      <c r="A29" s="10"/>
      <c r="B29" s="11"/>
      <c r="C29" s="132"/>
      <c r="D29" s="11"/>
      <c r="E29" s="11"/>
      <c r="F29" s="267">
        <f>C18</f>
        <v>0.9533630146314011</v>
      </c>
      <c r="G29" s="11"/>
      <c r="H29" s="11"/>
      <c r="I29" s="11"/>
      <c r="J29" s="11"/>
      <c r="K29" s="11"/>
      <c r="L29" s="11"/>
      <c r="M29" s="11"/>
      <c r="N29" s="11"/>
      <c r="O29" s="11"/>
      <c r="P29" s="11"/>
      <c r="Q29" s="12"/>
    </row>
    <row r="30" ht="16.5" customHeight="1">
      <c r="A30" s="10"/>
      <c r="B30" s="11"/>
      <c r="C30" s="286">
        <f>C24+C27</f>
        <v>0.78972894</v>
      </c>
      <c r="D30" s="11"/>
      <c r="E30" s="11"/>
      <c r="F30" s="267"/>
      <c r="G30" s="11"/>
      <c r="H30" s="11"/>
      <c r="I30" s="11"/>
      <c r="J30" s="11"/>
      <c r="K30" s="11"/>
      <c r="L30" s="11"/>
      <c r="M30" s="11"/>
      <c r="N30" s="11"/>
      <c r="O30" s="11"/>
      <c r="P30" s="11"/>
      <c r="Q30" s="12"/>
    </row>
    <row r="31" ht="15.75" customHeight="1">
      <c r="A31" s="10"/>
      <c r="B31" s="11"/>
      <c r="C31" s="290"/>
      <c r="D31" s="11"/>
      <c r="E31" s="11"/>
      <c r="F31" s="267"/>
      <c r="G31" s="11"/>
      <c r="H31" s="11"/>
      <c r="I31" s="11"/>
      <c r="J31" s="11"/>
      <c r="K31" s="11"/>
      <c r="L31" s="11"/>
      <c r="M31" s="11"/>
      <c r="N31" s="11"/>
      <c r="O31" s="11"/>
      <c r="P31" s="11"/>
      <c r="Q31" s="12"/>
    </row>
    <row r="32" ht="15.75" customHeight="1">
      <c r="A32" s="10"/>
      <c r="B32" s="11"/>
      <c r="C32" s="132"/>
      <c r="D32" s="11"/>
      <c r="E32" s="11"/>
      <c r="F32" s="267"/>
      <c r="G32" s="11"/>
      <c r="H32" s="11"/>
      <c r="I32" s="11"/>
      <c r="J32" s="11"/>
      <c r="K32" s="11"/>
      <c r="L32" s="11"/>
      <c r="M32" s="11"/>
      <c r="N32" s="11"/>
      <c r="O32" s="11"/>
      <c r="P32" s="11"/>
      <c r="Q32" s="12"/>
    </row>
    <row r="33" ht="15.75" customHeight="1">
      <c r="A33" s="13"/>
      <c r="B33" s="14"/>
      <c r="C33" s="292">
        <f>C30*1.2</f>
        <v>0.947674728</v>
      </c>
      <c r="D33" s="14"/>
      <c r="E33" s="14"/>
      <c r="F33" s="14"/>
      <c r="G33" s="14"/>
      <c r="H33" s="14"/>
      <c r="I33" s="14"/>
      <c r="J33" s="14"/>
      <c r="K33" s="14"/>
      <c r="L33" s="14"/>
      <c r="M33" s="14"/>
      <c r="N33" s="14"/>
      <c r="O33" s="14"/>
      <c r="P33" s="14"/>
      <c r="Q33" s="16"/>
    </row>
  </sheetData>
  <mergeCells count="4">
    <mergeCell ref="E9:E12"/>
    <mergeCell ref="F24:F27"/>
    <mergeCell ref="E15:E18"/>
    <mergeCell ref="F29:F32"/>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worksheet>
</file>

<file path=xl/worksheets/sheet12.xml><?xml version="1.0" encoding="utf-8"?>
<worksheet xmlns:r="http://schemas.openxmlformats.org/officeDocument/2006/relationships" xmlns="http://schemas.openxmlformats.org/spreadsheetml/2006/main">
  <dimension ref="A1:P691"/>
  <sheetViews>
    <sheetView workbookViewId="0" showGridLines="0" defaultGridColor="1"/>
  </sheetViews>
  <sheetFormatPr defaultColWidth="9.16667" defaultRowHeight="14.25" customHeight="1" outlineLevelRow="0" outlineLevelCol="0"/>
  <cols>
    <col min="1" max="1" width="9.17188" style="293" customWidth="1"/>
    <col min="2" max="2" width="4.85156" style="293" customWidth="1"/>
    <col min="3" max="3" width="44.5" style="293" customWidth="1"/>
    <col min="4" max="4" width="38" style="293" customWidth="1"/>
    <col min="5" max="5" width="34" style="293" customWidth="1"/>
    <col min="6" max="6" width="31.5" style="293" customWidth="1"/>
    <col min="7" max="7" width="41.8516" style="293" customWidth="1"/>
    <col min="8" max="8" width="63.8516" style="293" customWidth="1"/>
    <col min="9" max="9" width="46.5" style="293" customWidth="1"/>
    <col min="10" max="10" width="39.8516" style="293" customWidth="1"/>
    <col min="11" max="11" width="36.8516" style="293" customWidth="1"/>
    <col min="12" max="12" width="38.1719" style="293" customWidth="1"/>
    <col min="13" max="15" width="28" style="293" customWidth="1"/>
    <col min="16" max="16" width="9" style="293" customWidth="1"/>
    <col min="17" max="16384" width="9.17188" style="293" customWidth="1"/>
  </cols>
  <sheetData>
    <row r="1" ht="35.25" customHeight="1">
      <c r="A1" s="18"/>
      <c r="B1" s="294"/>
      <c r="C1" s="294"/>
      <c r="D1" s="294"/>
      <c r="E1" s="294"/>
      <c r="F1" s="294"/>
      <c r="G1" s="294"/>
      <c r="H1" s="294"/>
      <c r="I1" s="294"/>
      <c r="J1" s="294"/>
      <c r="K1" s="294"/>
      <c r="L1" s="294"/>
      <c r="M1" s="294"/>
      <c r="N1" s="294"/>
      <c r="O1" s="294"/>
      <c r="P1" s="295"/>
    </row>
    <row r="2" ht="15" customHeight="1">
      <c r="A2" s="24"/>
      <c r="B2" t="s" s="296">
        <v>157</v>
      </c>
      <c r="C2" s="297"/>
      <c r="D2" s="297"/>
      <c r="E2" s="297"/>
      <c r="F2" s="297"/>
      <c r="G2" s="297"/>
      <c r="H2" s="297"/>
      <c r="I2" s="297"/>
      <c r="J2" s="297"/>
      <c r="K2" s="297"/>
      <c r="L2" s="297"/>
      <c r="M2" s="297"/>
      <c r="N2" s="297"/>
      <c r="O2" s="297"/>
      <c r="P2" s="298"/>
    </row>
    <row r="3" ht="13.55" customHeight="1">
      <c r="A3" s="24"/>
      <c r="B3" s="299"/>
      <c r="C3" s="300"/>
      <c r="D3" s="300"/>
      <c r="E3" s="300"/>
      <c r="F3" s="300"/>
      <c r="G3" s="300"/>
      <c r="H3" s="300"/>
      <c r="I3" s="300"/>
      <c r="J3" s="300"/>
      <c r="K3" s="300"/>
      <c r="L3" s="300"/>
      <c r="M3" s="300"/>
      <c r="N3" s="300"/>
      <c r="O3" s="300"/>
      <c r="P3" s="301"/>
    </row>
    <row r="4" ht="13.55" customHeight="1">
      <c r="A4" s="24"/>
      <c r="B4" s="299"/>
      <c r="C4" s="300"/>
      <c r="D4" s="300"/>
      <c r="E4" s="300"/>
      <c r="F4" s="300"/>
      <c r="G4" s="300"/>
      <c r="H4" s="300"/>
      <c r="I4" s="300"/>
      <c r="J4" s="300"/>
      <c r="K4" s="300"/>
      <c r="L4" s="300"/>
      <c r="M4" s="300"/>
      <c r="N4" s="300"/>
      <c r="O4" s="300"/>
      <c r="P4" s="301"/>
    </row>
    <row r="5" ht="14.6" customHeight="1">
      <c r="A5" s="24"/>
      <c r="B5" s="31"/>
      <c r="C5" s="11"/>
      <c r="D5" s="11"/>
      <c r="E5" s="11"/>
      <c r="F5" s="11"/>
      <c r="G5" s="11"/>
      <c r="H5" s="11"/>
      <c r="I5" s="11"/>
      <c r="J5" s="11"/>
      <c r="K5" s="11"/>
      <c r="L5" s="11"/>
      <c r="M5" s="11"/>
      <c r="N5" s="11"/>
      <c r="O5" s="11"/>
      <c r="P5" s="32"/>
    </row>
    <row r="6" ht="14.6" customHeight="1">
      <c r="A6" s="24"/>
      <c r="B6" s="31"/>
      <c r="C6" t="s" s="302">
        <v>158</v>
      </c>
      <c r="D6" s="11"/>
      <c r="E6" s="11"/>
      <c r="F6" s="11"/>
      <c r="G6" s="11"/>
      <c r="H6" s="11"/>
      <c r="I6" s="11"/>
      <c r="J6" s="11"/>
      <c r="K6" s="11"/>
      <c r="L6" s="11"/>
      <c r="M6" s="11"/>
      <c r="N6" s="11"/>
      <c r="O6" s="11"/>
      <c r="P6" s="32"/>
    </row>
    <row r="7" ht="60.75" customHeight="1">
      <c r="A7" s="24"/>
      <c r="B7" s="31"/>
      <c r="C7" t="s" s="303">
        <v>159</v>
      </c>
      <c r="D7" t="s" s="304">
        <v>160</v>
      </c>
      <c r="E7" t="s" s="304">
        <v>161</v>
      </c>
      <c r="F7" t="s" s="304">
        <v>162</v>
      </c>
      <c r="G7" t="s" s="305">
        <v>163</v>
      </c>
      <c r="H7" s="306"/>
      <c r="I7" s="306"/>
      <c r="J7" s="306"/>
      <c r="K7" s="306"/>
      <c r="L7" s="306"/>
      <c r="M7" s="306"/>
      <c r="N7" s="306"/>
      <c r="O7" s="306"/>
      <c r="P7" s="32"/>
    </row>
    <row r="8" ht="15" customHeight="1">
      <c r="A8" s="24"/>
      <c r="B8" s="31"/>
      <c r="C8" t="s" s="307">
        <v>164</v>
      </c>
      <c r="D8" s="308">
        <v>25</v>
      </c>
      <c r="E8" s="308">
        <f>D8+2</f>
        <v>27</v>
      </c>
      <c r="F8" s="309">
        <v>25</v>
      </c>
      <c r="G8" s="310">
        <v>27</v>
      </c>
      <c r="H8" s="306"/>
      <c r="I8" s="306"/>
      <c r="J8" s="306"/>
      <c r="K8" s="306"/>
      <c r="L8" s="306"/>
      <c r="M8" s="306"/>
      <c r="N8" s="306"/>
      <c r="O8" s="306"/>
      <c r="P8" s="32"/>
    </row>
    <row r="9" ht="14.6" customHeight="1">
      <c r="A9" s="24"/>
      <c r="B9" s="31"/>
      <c r="C9" t="s" s="311">
        <v>165</v>
      </c>
      <c r="D9" s="312">
        <v>25</v>
      </c>
      <c r="E9" s="312">
        <f>D9+2</f>
        <v>27</v>
      </c>
      <c r="F9" s="313">
        <v>25</v>
      </c>
      <c r="G9" s="314">
        <v>27</v>
      </c>
      <c r="H9" s="306"/>
      <c r="I9" s="306"/>
      <c r="J9" s="306"/>
      <c r="K9" s="306"/>
      <c r="L9" s="306"/>
      <c r="M9" s="306"/>
      <c r="N9" s="306"/>
      <c r="O9" s="306"/>
      <c r="P9" s="32"/>
    </row>
    <row r="10" ht="14.6" customHeight="1">
      <c r="A10" s="24"/>
      <c r="B10" s="31"/>
      <c r="C10" t="s" s="311">
        <v>166</v>
      </c>
      <c r="D10" s="312">
        <v>25</v>
      </c>
      <c r="E10" s="312">
        <f>D10+2</f>
        <v>27</v>
      </c>
      <c r="F10" s="313">
        <v>25</v>
      </c>
      <c r="G10" s="314">
        <f>F10+2</f>
        <v>27</v>
      </c>
      <c r="H10" s="306"/>
      <c r="I10" s="306"/>
      <c r="J10" s="306"/>
      <c r="K10" s="306"/>
      <c r="L10" s="306"/>
      <c r="M10" s="306"/>
      <c r="N10" s="306"/>
      <c r="O10" s="306"/>
      <c r="P10" s="32"/>
    </row>
    <row r="11" ht="14.6" customHeight="1">
      <c r="A11" s="24"/>
      <c r="B11" s="31"/>
      <c r="C11" t="s" s="311">
        <v>167</v>
      </c>
      <c r="D11" s="312">
        <v>25</v>
      </c>
      <c r="E11" s="312">
        <f>D11+2</f>
        <v>27</v>
      </c>
      <c r="F11" s="313">
        <v>25</v>
      </c>
      <c r="G11" s="314">
        <f>F11+2</f>
        <v>27</v>
      </c>
      <c r="H11" s="306"/>
      <c r="I11" s="306"/>
      <c r="J11" s="306"/>
      <c r="K11" s="306"/>
      <c r="L11" s="306"/>
      <c r="M11" s="306"/>
      <c r="N11" s="306"/>
      <c r="O11" s="306"/>
      <c r="P11" s="32"/>
    </row>
    <row r="12" ht="14.6" customHeight="1">
      <c r="A12" s="24"/>
      <c r="B12" s="31"/>
      <c r="C12" t="s" s="311">
        <v>168</v>
      </c>
      <c r="D12" s="312">
        <v>25</v>
      </c>
      <c r="E12" s="312">
        <f>D12+2</f>
        <v>27</v>
      </c>
      <c r="F12" s="313">
        <v>25</v>
      </c>
      <c r="G12" s="314">
        <f>F12+2</f>
        <v>27</v>
      </c>
      <c r="H12" s="306"/>
      <c r="I12" s="306"/>
      <c r="J12" s="306"/>
      <c r="K12" s="306"/>
      <c r="L12" s="306"/>
      <c r="M12" s="306"/>
      <c r="N12" s="306"/>
      <c r="O12" s="306"/>
      <c r="P12" s="32"/>
    </row>
    <row r="13" ht="14.6" customHeight="1">
      <c r="A13" s="24"/>
      <c r="B13" s="31"/>
      <c r="C13" t="s" s="311">
        <v>169</v>
      </c>
      <c r="D13" s="312">
        <v>25</v>
      </c>
      <c r="E13" s="312">
        <f>D13+2</f>
        <v>27</v>
      </c>
      <c r="F13" s="313">
        <v>25</v>
      </c>
      <c r="G13" s="314">
        <f>F13+2</f>
        <v>27</v>
      </c>
      <c r="H13" s="306"/>
      <c r="I13" s="306"/>
      <c r="J13" s="306"/>
      <c r="K13" s="306"/>
      <c r="L13" s="306"/>
      <c r="M13" s="306"/>
      <c r="N13" s="306"/>
      <c r="O13" s="306"/>
      <c r="P13" s="32"/>
    </row>
    <row r="14" ht="14.6" customHeight="1">
      <c r="A14" s="24"/>
      <c r="B14" s="31"/>
      <c r="C14" t="s" s="311">
        <v>170</v>
      </c>
      <c r="D14" s="312">
        <v>25</v>
      </c>
      <c r="E14" s="312">
        <f>D14+2</f>
        <v>27</v>
      </c>
      <c r="F14" s="313">
        <v>25</v>
      </c>
      <c r="G14" s="314">
        <f>F14+2</f>
        <v>27</v>
      </c>
      <c r="H14" s="306"/>
      <c r="I14" s="306"/>
      <c r="J14" s="306"/>
      <c r="K14" s="306"/>
      <c r="L14" s="306"/>
      <c r="M14" s="306"/>
      <c r="N14" s="306"/>
      <c r="O14" s="306"/>
      <c r="P14" s="32"/>
    </row>
    <row r="15" ht="14.6" customHeight="1">
      <c r="A15" s="24"/>
      <c r="B15" s="31"/>
      <c r="C15" t="s" s="315">
        <v>171</v>
      </c>
      <c r="D15" s="313">
        <v>13</v>
      </c>
      <c r="E15" s="312">
        <f>D15+2</f>
        <v>15</v>
      </c>
      <c r="F15" s="313">
        <v>13</v>
      </c>
      <c r="G15" s="314">
        <f>F15+2</f>
        <v>15</v>
      </c>
      <c r="H15" s="306"/>
      <c r="I15" s="306"/>
      <c r="J15" s="306"/>
      <c r="K15" s="306"/>
      <c r="L15" s="306"/>
      <c r="M15" s="306"/>
      <c r="N15" s="306"/>
      <c r="O15" s="306"/>
      <c r="P15" s="32"/>
    </row>
    <row r="16" ht="14.6" customHeight="1">
      <c r="A16" s="24"/>
      <c r="B16" s="31"/>
      <c r="C16" t="s" s="315">
        <v>172</v>
      </c>
      <c r="D16" s="313">
        <v>25</v>
      </c>
      <c r="E16" s="312">
        <f>D16+2</f>
        <v>27</v>
      </c>
      <c r="F16" s="313">
        <v>25</v>
      </c>
      <c r="G16" s="314">
        <f>F16+2</f>
        <v>27</v>
      </c>
      <c r="H16" s="306"/>
      <c r="I16" s="306"/>
      <c r="J16" s="306"/>
      <c r="K16" s="306"/>
      <c r="L16" s="306"/>
      <c r="M16" s="306"/>
      <c r="N16" s="306"/>
      <c r="O16" s="306"/>
      <c r="P16" s="32"/>
    </row>
    <row r="17" ht="14.6" customHeight="1">
      <c r="A17" s="24"/>
      <c r="B17" s="31"/>
      <c r="C17" t="s" s="315">
        <v>173</v>
      </c>
      <c r="D17" s="313">
        <v>25</v>
      </c>
      <c r="E17" s="312">
        <f>D17+2</f>
        <v>27</v>
      </c>
      <c r="F17" s="313">
        <v>25</v>
      </c>
      <c r="G17" s="314">
        <f>F17+2</f>
        <v>27</v>
      </c>
      <c r="H17" s="306"/>
      <c r="I17" s="306"/>
      <c r="J17" s="306"/>
      <c r="K17" s="306"/>
      <c r="L17" s="306"/>
      <c r="M17" s="306"/>
      <c r="N17" s="306"/>
      <c r="O17" s="306"/>
      <c r="P17" s="32"/>
    </row>
    <row r="18" ht="14.6" customHeight="1">
      <c r="A18" s="24"/>
      <c r="B18" s="31"/>
      <c r="C18" t="s" s="315">
        <v>174</v>
      </c>
      <c r="D18" s="313">
        <v>8</v>
      </c>
      <c r="E18" s="312">
        <f>D18+2</f>
        <v>10</v>
      </c>
      <c r="F18" s="313">
        <v>8</v>
      </c>
      <c r="G18" s="314">
        <f>F18+2</f>
        <v>10</v>
      </c>
      <c r="H18" s="306"/>
      <c r="I18" s="306"/>
      <c r="J18" s="306"/>
      <c r="K18" s="306"/>
      <c r="L18" s="306"/>
      <c r="M18" s="306"/>
      <c r="N18" s="306"/>
      <c r="O18" s="306"/>
      <c r="P18" s="32"/>
    </row>
    <row r="19" ht="14.6" customHeight="1">
      <c r="A19" s="24"/>
      <c r="B19" s="31"/>
      <c r="C19" t="s" s="315">
        <v>175</v>
      </c>
      <c r="D19" s="313">
        <v>25</v>
      </c>
      <c r="E19" s="312">
        <f>D19+2</f>
        <v>27</v>
      </c>
      <c r="F19" s="313">
        <v>25</v>
      </c>
      <c r="G19" s="314">
        <f>F19+2</f>
        <v>27</v>
      </c>
      <c r="H19" s="306"/>
      <c r="I19" s="306"/>
      <c r="J19" s="306"/>
      <c r="K19" s="306"/>
      <c r="L19" s="306"/>
      <c r="M19" s="306"/>
      <c r="N19" s="306"/>
      <c r="O19" s="306"/>
      <c r="P19" s="32"/>
    </row>
    <row r="20" ht="14.6" customHeight="1">
      <c r="A20" s="24"/>
      <c r="B20" s="31"/>
      <c r="C20" t="s" s="315">
        <v>97</v>
      </c>
      <c r="D20" s="313">
        <v>7.7</v>
      </c>
      <c r="E20" s="312">
        <f>D20+2</f>
        <v>9.699999999999999</v>
      </c>
      <c r="F20" s="313">
        <v>7.7</v>
      </c>
      <c r="G20" s="314">
        <f>F20+2</f>
        <v>9.699999999999999</v>
      </c>
      <c r="H20" s="306"/>
      <c r="I20" s="306"/>
      <c r="J20" s="306"/>
      <c r="K20" s="306"/>
      <c r="L20" s="306"/>
      <c r="M20" s="306"/>
      <c r="N20" s="306"/>
      <c r="O20" s="306"/>
      <c r="P20" s="32"/>
    </row>
    <row r="21" ht="14.6" customHeight="1">
      <c r="A21" s="24"/>
      <c r="B21" s="31"/>
      <c r="C21" t="s" s="315">
        <v>176</v>
      </c>
      <c r="D21" s="313">
        <v>25</v>
      </c>
      <c r="E21" s="312">
        <f>D21+2</f>
        <v>27</v>
      </c>
      <c r="F21" s="313">
        <v>25</v>
      </c>
      <c r="G21" s="314">
        <f>F21+2</f>
        <v>27</v>
      </c>
      <c r="H21" s="306"/>
      <c r="I21" s="306"/>
      <c r="J21" s="306"/>
      <c r="K21" s="306"/>
      <c r="L21" s="306"/>
      <c r="M21" s="306"/>
      <c r="N21" s="306"/>
      <c r="O21" s="306"/>
      <c r="P21" s="32"/>
    </row>
    <row r="22" ht="14.6" customHeight="1">
      <c r="A22" s="24"/>
      <c r="B22" s="31"/>
      <c r="C22" t="s" s="315">
        <v>177</v>
      </c>
      <c r="D22" s="313">
        <v>25</v>
      </c>
      <c r="E22" s="312">
        <f>D22+2</f>
        <v>27</v>
      </c>
      <c r="F22" s="313">
        <v>25</v>
      </c>
      <c r="G22" s="314">
        <f>F22+2</f>
        <v>27</v>
      </c>
      <c r="H22" s="306"/>
      <c r="I22" s="306"/>
      <c r="J22" s="306"/>
      <c r="K22" s="306"/>
      <c r="L22" s="306"/>
      <c r="M22" s="306"/>
      <c r="N22" s="306"/>
      <c r="O22" s="306"/>
      <c r="P22" s="32"/>
    </row>
    <row r="23" ht="14.6" customHeight="1">
      <c r="A23" s="24"/>
      <c r="B23" s="31"/>
      <c r="C23" t="s" s="315">
        <v>178</v>
      </c>
      <c r="D23" s="313">
        <v>25</v>
      </c>
      <c r="E23" s="312">
        <f>D23+2</f>
        <v>27</v>
      </c>
      <c r="F23" s="313">
        <v>25</v>
      </c>
      <c r="G23" s="314">
        <f>F23+2</f>
        <v>27</v>
      </c>
      <c r="H23" s="306"/>
      <c r="I23" s="306"/>
      <c r="J23" s="306"/>
      <c r="K23" s="306"/>
      <c r="L23" s="306"/>
      <c r="M23" s="306"/>
      <c r="N23" s="306"/>
      <c r="O23" s="306"/>
      <c r="P23" s="32"/>
    </row>
    <row r="24" ht="14.6" customHeight="1">
      <c r="A24" s="24"/>
      <c r="B24" s="31"/>
      <c r="C24" t="s" s="315">
        <v>179</v>
      </c>
      <c r="D24" s="313">
        <v>7</v>
      </c>
      <c r="E24" s="312">
        <f>D24+2</f>
        <v>9</v>
      </c>
      <c r="F24" s="313">
        <v>7</v>
      </c>
      <c r="G24" s="314">
        <f>F24+2</f>
        <v>9</v>
      </c>
      <c r="H24" s="306"/>
      <c r="I24" s="306"/>
      <c r="J24" s="306"/>
      <c r="K24" s="306"/>
      <c r="L24" s="306"/>
      <c r="M24" s="306"/>
      <c r="N24" s="306"/>
      <c r="O24" s="306"/>
      <c r="P24" s="32"/>
    </row>
    <row r="25" ht="14.6" customHeight="1">
      <c r="A25" s="24"/>
      <c r="B25" s="31"/>
      <c r="C25" t="s" s="315">
        <v>180</v>
      </c>
      <c r="D25" s="313">
        <v>25</v>
      </c>
      <c r="E25" s="312">
        <f>D25+2</f>
        <v>27</v>
      </c>
      <c r="F25" s="313">
        <v>25</v>
      </c>
      <c r="G25" s="314">
        <f>F25+2</f>
        <v>27</v>
      </c>
      <c r="H25" s="306"/>
      <c r="I25" s="306"/>
      <c r="J25" s="306"/>
      <c r="K25" s="306"/>
      <c r="L25" s="306"/>
      <c r="M25" s="306"/>
      <c r="N25" s="306"/>
      <c r="O25" s="306"/>
      <c r="P25" s="32"/>
    </row>
    <row r="26" ht="14.6" customHeight="1">
      <c r="A26" s="24"/>
      <c r="B26" s="31"/>
      <c r="C26" t="s" s="315">
        <v>181</v>
      </c>
      <c r="D26" s="313">
        <v>25</v>
      </c>
      <c r="E26" s="312">
        <f>D26+2</f>
        <v>27</v>
      </c>
      <c r="F26" s="313">
        <v>25</v>
      </c>
      <c r="G26" s="314">
        <f>F26+2</f>
        <v>27</v>
      </c>
      <c r="H26" s="306"/>
      <c r="I26" s="306"/>
      <c r="J26" s="306"/>
      <c r="K26" s="306"/>
      <c r="L26" s="306"/>
      <c r="M26" s="306"/>
      <c r="N26" s="306"/>
      <c r="O26" s="306"/>
      <c r="P26" s="32"/>
    </row>
    <row r="27" ht="14.6" customHeight="1">
      <c r="A27" s="24"/>
      <c r="B27" s="31"/>
      <c r="C27" t="s" s="315">
        <v>182</v>
      </c>
      <c r="D27" s="313">
        <v>25</v>
      </c>
      <c r="E27" s="312">
        <f>D27+2</f>
        <v>27</v>
      </c>
      <c r="F27" s="313">
        <v>25</v>
      </c>
      <c r="G27" s="314">
        <f>F27+2</f>
        <v>27</v>
      </c>
      <c r="H27" s="306"/>
      <c r="I27" s="306"/>
      <c r="J27" s="306"/>
      <c r="K27" s="306"/>
      <c r="L27" s="306"/>
      <c r="M27" s="306"/>
      <c r="N27" s="306"/>
      <c r="O27" s="306"/>
      <c r="P27" s="32"/>
    </row>
    <row r="28" ht="14.6" customHeight="1">
      <c r="A28" s="24"/>
      <c r="B28" s="31"/>
      <c r="C28" t="s" s="315">
        <v>183</v>
      </c>
      <c r="D28" s="313">
        <v>25</v>
      </c>
      <c r="E28" s="312">
        <f>D28+2</f>
        <v>27</v>
      </c>
      <c r="F28" s="313">
        <v>25</v>
      </c>
      <c r="G28" s="314">
        <f>F28+2</f>
        <v>27</v>
      </c>
      <c r="H28" s="306"/>
      <c r="I28" s="306"/>
      <c r="J28" s="306"/>
      <c r="K28" s="306"/>
      <c r="L28" s="306"/>
      <c r="M28" s="306"/>
      <c r="N28" s="306"/>
      <c r="O28" s="306"/>
      <c r="P28" s="32"/>
    </row>
    <row r="29" ht="14.6" customHeight="1">
      <c r="A29" s="24"/>
      <c r="B29" s="31"/>
      <c r="C29" t="s" s="315">
        <v>184</v>
      </c>
      <c r="D29" s="313">
        <v>25</v>
      </c>
      <c r="E29" s="312">
        <f>D29+2</f>
        <v>27</v>
      </c>
      <c r="F29" s="313">
        <v>25</v>
      </c>
      <c r="G29" s="314">
        <f>F29+2</f>
        <v>27</v>
      </c>
      <c r="H29" s="306"/>
      <c r="I29" s="306"/>
      <c r="J29" s="306"/>
      <c r="K29" s="306"/>
      <c r="L29" s="306"/>
      <c r="M29" s="306"/>
      <c r="N29" s="306"/>
      <c r="O29" s="306"/>
      <c r="P29" s="32"/>
    </row>
    <row r="30" ht="14.6" customHeight="1">
      <c r="A30" s="24"/>
      <c r="B30" s="31"/>
      <c r="C30" t="s" s="315">
        <v>185</v>
      </c>
      <c r="D30" s="313">
        <v>25</v>
      </c>
      <c r="E30" s="312">
        <f>D30+2</f>
        <v>27</v>
      </c>
      <c r="F30" s="313">
        <v>25</v>
      </c>
      <c r="G30" s="314">
        <f>F30+2</f>
        <v>27</v>
      </c>
      <c r="H30" s="306"/>
      <c r="I30" s="306"/>
      <c r="J30" s="306"/>
      <c r="K30" s="306"/>
      <c r="L30" s="306"/>
      <c r="M30" s="306"/>
      <c r="N30" s="306"/>
      <c r="O30" s="306"/>
      <c r="P30" s="32"/>
    </row>
    <row r="31" ht="14.6" customHeight="1">
      <c r="A31" s="24"/>
      <c r="B31" s="31"/>
      <c r="C31" t="s" s="315">
        <v>186</v>
      </c>
      <c r="D31" s="313">
        <v>25</v>
      </c>
      <c r="E31" s="312">
        <f>D31+2</f>
        <v>27</v>
      </c>
      <c r="F31" s="313">
        <v>25</v>
      </c>
      <c r="G31" s="314">
        <f>F31+2</f>
        <v>27</v>
      </c>
      <c r="H31" s="306"/>
      <c r="I31" s="306"/>
      <c r="J31" s="306"/>
      <c r="K31" s="306"/>
      <c r="L31" s="306"/>
      <c r="M31" s="306"/>
      <c r="N31" s="306"/>
      <c r="O31" s="306"/>
      <c r="P31" s="32"/>
    </row>
    <row r="32" ht="14.6" customHeight="1">
      <c r="A32" s="24"/>
      <c r="B32" s="31"/>
      <c r="C32" t="s" s="315">
        <v>187</v>
      </c>
      <c r="D32" s="313">
        <v>25</v>
      </c>
      <c r="E32" s="312">
        <f>D32+2</f>
        <v>27</v>
      </c>
      <c r="F32" s="313">
        <v>25</v>
      </c>
      <c r="G32" s="314">
        <f>F32+2</f>
        <v>27</v>
      </c>
      <c r="H32" s="306"/>
      <c r="I32" s="306"/>
      <c r="J32" s="306"/>
      <c r="K32" s="306"/>
      <c r="L32" s="306"/>
      <c r="M32" s="306"/>
      <c r="N32" s="306"/>
      <c r="O32" s="306"/>
      <c r="P32" s="32"/>
    </row>
    <row r="33" ht="14.6" customHeight="1">
      <c r="A33" s="24"/>
      <c r="B33" s="31"/>
      <c r="C33" t="s" s="315">
        <v>188</v>
      </c>
      <c r="D33" s="313">
        <v>25</v>
      </c>
      <c r="E33" s="312">
        <f>D33+2</f>
        <v>27</v>
      </c>
      <c r="F33" s="313">
        <v>25</v>
      </c>
      <c r="G33" s="314">
        <f>F33+2</f>
        <v>27</v>
      </c>
      <c r="H33" s="306"/>
      <c r="I33" s="306"/>
      <c r="J33" s="306"/>
      <c r="K33" s="306"/>
      <c r="L33" s="306"/>
      <c r="M33" s="306"/>
      <c r="N33" s="306"/>
      <c r="O33" s="306"/>
      <c r="P33" s="32"/>
    </row>
    <row r="34" ht="14.6" customHeight="1">
      <c r="A34" s="24"/>
      <c r="B34" s="31"/>
      <c r="C34" t="s" s="315">
        <v>189</v>
      </c>
      <c r="D34" s="313">
        <v>25</v>
      </c>
      <c r="E34" s="312">
        <f>D34+2</f>
        <v>27</v>
      </c>
      <c r="F34" s="313">
        <v>25</v>
      </c>
      <c r="G34" s="314">
        <f>F34+2</f>
        <v>27</v>
      </c>
      <c r="H34" s="306"/>
      <c r="I34" s="306"/>
      <c r="J34" s="306"/>
      <c r="K34" s="306"/>
      <c r="L34" s="306"/>
      <c r="M34" s="306"/>
      <c r="N34" s="306"/>
      <c r="O34" s="306"/>
      <c r="P34" s="32"/>
    </row>
    <row r="35" ht="14.6" customHeight="1">
      <c r="A35" s="24"/>
      <c r="B35" s="31"/>
      <c r="C35" t="s" s="315">
        <v>190</v>
      </c>
      <c r="D35" s="313">
        <v>25</v>
      </c>
      <c r="E35" s="312">
        <f>D35+2</f>
        <v>27</v>
      </c>
      <c r="F35" s="313">
        <v>25</v>
      </c>
      <c r="G35" s="314">
        <f>F35+2</f>
        <v>27</v>
      </c>
      <c r="H35" s="306"/>
      <c r="I35" s="306"/>
      <c r="J35" s="306"/>
      <c r="K35" s="306"/>
      <c r="L35" s="306"/>
      <c r="M35" s="306"/>
      <c r="N35" s="306"/>
      <c r="O35" s="306"/>
      <c r="P35" s="32"/>
    </row>
    <row r="36" ht="14.6" customHeight="1">
      <c r="A36" s="24"/>
      <c r="B36" s="31"/>
      <c r="C36" t="s" s="315">
        <v>191</v>
      </c>
      <c r="D36" s="313">
        <v>25</v>
      </c>
      <c r="E36" s="312">
        <f>D36+2</f>
        <v>27</v>
      </c>
      <c r="F36" s="313">
        <v>25</v>
      </c>
      <c r="G36" s="314">
        <f>F36+2</f>
        <v>27</v>
      </c>
      <c r="H36" s="306"/>
      <c r="I36" s="306"/>
      <c r="J36" s="306"/>
      <c r="K36" s="306"/>
      <c r="L36" s="306"/>
      <c r="M36" s="306"/>
      <c r="N36" s="306"/>
      <c r="O36" s="306"/>
      <c r="P36" s="32"/>
    </row>
    <row r="37" ht="14.6" customHeight="1">
      <c r="A37" s="24"/>
      <c r="B37" s="31"/>
      <c r="C37" t="s" s="315">
        <v>192</v>
      </c>
      <c r="D37" s="313">
        <v>25</v>
      </c>
      <c r="E37" s="312">
        <f>D37+2</f>
        <v>27</v>
      </c>
      <c r="F37" s="313">
        <v>25</v>
      </c>
      <c r="G37" s="314">
        <f>F37+2</f>
        <v>27</v>
      </c>
      <c r="H37" s="306"/>
      <c r="I37" s="306"/>
      <c r="J37" s="306"/>
      <c r="K37" s="306"/>
      <c r="L37" s="306"/>
      <c r="M37" s="306"/>
      <c r="N37" s="306"/>
      <c r="O37" s="306"/>
      <c r="P37" s="32"/>
    </row>
    <row r="38" ht="14.6" customHeight="1">
      <c r="A38" s="24"/>
      <c r="B38" s="31"/>
      <c r="C38" t="s" s="315">
        <v>193</v>
      </c>
      <c r="D38" s="313">
        <v>25</v>
      </c>
      <c r="E38" s="312">
        <f>D38+2</f>
        <v>27</v>
      </c>
      <c r="F38" s="313">
        <v>25</v>
      </c>
      <c r="G38" s="314">
        <f>F38+2</f>
        <v>27</v>
      </c>
      <c r="H38" s="306"/>
      <c r="I38" s="306"/>
      <c r="J38" s="306"/>
      <c r="K38" s="306"/>
      <c r="L38" s="306"/>
      <c r="M38" s="306"/>
      <c r="N38" s="306"/>
      <c r="O38" s="306"/>
      <c r="P38" s="32"/>
    </row>
    <row r="39" ht="14.6" customHeight="1">
      <c r="A39" s="24"/>
      <c r="B39" s="31"/>
      <c r="C39" t="s" s="315">
        <v>194</v>
      </c>
      <c r="D39" s="313">
        <v>25</v>
      </c>
      <c r="E39" s="312">
        <f>D39+2</f>
        <v>27</v>
      </c>
      <c r="F39" s="313">
        <v>25</v>
      </c>
      <c r="G39" s="314">
        <f>F39+2</f>
        <v>27</v>
      </c>
      <c r="H39" s="306"/>
      <c r="I39" s="306"/>
      <c r="J39" s="306"/>
      <c r="K39" s="306"/>
      <c r="L39" s="306"/>
      <c r="M39" s="306"/>
      <c r="N39" s="306"/>
      <c r="O39" s="306"/>
      <c r="P39" s="32"/>
    </row>
    <row r="40" ht="14.6" customHeight="1">
      <c r="A40" s="24"/>
      <c r="B40" s="31"/>
      <c r="C40" t="s" s="315">
        <v>195</v>
      </c>
      <c r="D40" s="313">
        <v>25</v>
      </c>
      <c r="E40" s="312">
        <f>D40+2</f>
        <v>27</v>
      </c>
      <c r="F40" s="313">
        <v>25</v>
      </c>
      <c r="G40" s="314">
        <f>F40+2</f>
        <v>27</v>
      </c>
      <c r="H40" s="306"/>
      <c r="I40" s="306"/>
      <c r="J40" s="306"/>
      <c r="K40" s="306"/>
      <c r="L40" s="306"/>
      <c r="M40" s="306"/>
      <c r="N40" s="306"/>
      <c r="O40" s="306"/>
      <c r="P40" s="32"/>
    </row>
    <row r="41" ht="14.6" customHeight="1">
      <c r="A41" s="24"/>
      <c r="B41" s="31"/>
      <c r="C41" t="s" s="315">
        <v>196</v>
      </c>
      <c r="D41" s="313">
        <v>25</v>
      </c>
      <c r="E41" s="312">
        <f>D41+2</f>
        <v>27</v>
      </c>
      <c r="F41" s="313">
        <v>25</v>
      </c>
      <c r="G41" s="314">
        <f>F41+2</f>
        <v>27</v>
      </c>
      <c r="H41" s="306"/>
      <c r="I41" s="306"/>
      <c r="J41" s="306"/>
      <c r="K41" s="306"/>
      <c r="L41" s="306"/>
      <c r="M41" s="306"/>
      <c r="N41" s="306"/>
      <c r="O41" s="306"/>
      <c r="P41" s="32"/>
    </row>
    <row r="42" ht="14.6" customHeight="1">
      <c r="A42" s="24"/>
      <c r="B42" s="31"/>
      <c r="C42" t="s" s="315">
        <v>197</v>
      </c>
      <c r="D42" s="313">
        <v>25</v>
      </c>
      <c r="E42" s="312">
        <f>D42+2</f>
        <v>27</v>
      </c>
      <c r="F42" s="313">
        <v>25</v>
      </c>
      <c r="G42" s="314">
        <f>F42+2</f>
        <v>27</v>
      </c>
      <c r="H42" s="306"/>
      <c r="I42" s="306"/>
      <c r="J42" s="306"/>
      <c r="K42" s="306"/>
      <c r="L42" s="306"/>
      <c r="M42" s="306"/>
      <c r="N42" s="306"/>
      <c r="O42" s="306"/>
      <c r="P42" s="32"/>
    </row>
    <row r="43" ht="14.6" customHeight="1">
      <c r="A43" s="24"/>
      <c r="B43" s="31"/>
      <c r="C43" t="s" s="315">
        <v>198</v>
      </c>
      <c r="D43" s="313">
        <v>25</v>
      </c>
      <c r="E43" s="312">
        <f>D43+2</f>
        <v>27</v>
      </c>
      <c r="F43" s="313">
        <v>25</v>
      </c>
      <c r="G43" s="314">
        <f>F43+2</f>
        <v>27</v>
      </c>
      <c r="H43" s="306"/>
      <c r="I43" s="306"/>
      <c r="J43" s="306"/>
      <c r="K43" s="306"/>
      <c r="L43" s="306"/>
      <c r="M43" s="306"/>
      <c r="N43" s="306"/>
      <c r="O43" s="306"/>
      <c r="P43" s="32"/>
    </row>
    <row r="44" ht="14.6" customHeight="1">
      <c r="A44" s="24"/>
      <c r="B44" s="31"/>
      <c r="C44" t="s" s="315">
        <v>199</v>
      </c>
      <c r="D44" s="313">
        <v>25</v>
      </c>
      <c r="E44" s="312">
        <f>D44+2</f>
        <v>27</v>
      </c>
      <c r="F44" s="313">
        <v>25</v>
      </c>
      <c r="G44" s="314">
        <f>F44+2</f>
        <v>27</v>
      </c>
      <c r="H44" s="306"/>
      <c r="I44" s="306"/>
      <c r="J44" s="306"/>
      <c r="K44" s="306"/>
      <c r="L44" s="306"/>
      <c r="M44" s="306"/>
      <c r="N44" s="306"/>
      <c r="O44" s="306"/>
      <c r="P44" s="32"/>
    </row>
    <row r="45" ht="14.6" customHeight="1">
      <c r="A45" s="24"/>
      <c r="B45" s="31"/>
      <c r="C45" t="s" s="315">
        <v>200</v>
      </c>
      <c r="D45" s="313">
        <v>25</v>
      </c>
      <c r="E45" s="312">
        <f>D45+2</f>
        <v>27</v>
      </c>
      <c r="F45" s="313">
        <v>25</v>
      </c>
      <c r="G45" s="314">
        <f>F45+2</f>
        <v>27</v>
      </c>
      <c r="H45" s="306"/>
      <c r="I45" s="306"/>
      <c r="J45" s="306"/>
      <c r="K45" s="306"/>
      <c r="L45" s="306"/>
      <c r="M45" s="306"/>
      <c r="N45" s="306"/>
      <c r="O45" s="306"/>
      <c r="P45" s="32"/>
    </row>
    <row r="46" ht="14.6" customHeight="1">
      <c r="A46" s="24"/>
      <c r="B46" s="31"/>
      <c r="C46" t="s" s="315">
        <v>201</v>
      </c>
      <c r="D46" s="313">
        <v>33</v>
      </c>
      <c r="E46" s="312">
        <f>D46+2</f>
        <v>35</v>
      </c>
      <c r="F46" s="313">
        <v>33</v>
      </c>
      <c r="G46" s="314">
        <f>F46+2</f>
        <v>35</v>
      </c>
      <c r="H46" s="306"/>
      <c r="I46" s="306"/>
      <c r="J46" s="306"/>
      <c r="K46" s="306"/>
      <c r="L46" s="306"/>
      <c r="M46" s="306"/>
      <c r="N46" s="306"/>
      <c r="O46" s="306"/>
      <c r="P46" s="32"/>
    </row>
    <row r="47" ht="14.6" customHeight="1">
      <c r="A47" s="24"/>
      <c r="B47" s="31"/>
      <c r="C47" t="s" s="315">
        <v>202</v>
      </c>
      <c r="D47" s="313">
        <v>25</v>
      </c>
      <c r="E47" s="312">
        <f>D47+2</f>
        <v>27</v>
      </c>
      <c r="F47" s="313">
        <v>25</v>
      </c>
      <c r="G47" s="314">
        <f>F47+2</f>
        <v>27</v>
      </c>
      <c r="H47" s="306"/>
      <c r="I47" s="306"/>
      <c r="J47" s="306"/>
      <c r="K47" s="306"/>
      <c r="L47" s="306"/>
      <c r="M47" s="306"/>
      <c r="N47" s="306"/>
      <c r="O47" s="306"/>
      <c r="P47" s="32"/>
    </row>
    <row r="48" ht="14.6" customHeight="1">
      <c r="A48" s="24"/>
      <c r="B48" s="31"/>
      <c r="C48" t="s" s="315">
        <v>203</v>
      </c>
      <c r="D48" s="313">
        <v>25</v>
      </c>
      <c r="E48" s="312">
        <f>D48+2</f>
        <v>27</v>
      </c>
      <c r="F48" s="313">
        <v>25</v>
      </c>
      <c r="G48" s="314">
        <f>F48+2</f>
        <v>27</v>
      </c>
      <c r="H48" s="306"/>
      <c r="I48" s="306"/>
      <c r="J48" s="306"/>
      <c r="K48" s="306"/>
      <c r="L48" s="306"/>
      <c r="M48" s="306"/>
      <c r="N48" s="306"/>
      <c r="O48" s="306"/>
      <c r="P48" s="32"/>
    </row>
    <row r="49" ht="14.6" customHeight="1">
      <c r="A49" s="24"/>
      <c r="B49" s="31"/>
      <c r="C49" t="s" s="315">
        <v>204</v>
      </c>
      <c r="D49" s="313">
        <v>25</v>
      </c>
      <c r="E49" s="312">
        <f>D49+2</f>
        <v>27</v>
      </c>
      <c r="F49" s="313">
        <v>25</v>
      </c>
      <c r="G49" s="314">
        <f>F49+2</f>
        <v>27</v>
      </c>
      <c r="H49" s="306"/>
      <c r="I49" s="306"/>
      <c r="J49" s="306"/>
      <c r="K49" s="306"/>
      <c r="L49" s="306"/>
      <c r="M49" s="306"/>
      <c r="N49" s="306"/>
      <c r="O49" s="306"/>
      <c r="P49" s="32"/>
    </row>
    <row r="50" ht="14.6" customHeight="1">
      <c r="A50" s="24"/>
      <c r="B50" s="31"/>
      <c r="C50" t="s" s="315">
        <v>205</v>
      </c>
      <c r="D50" s="313">
        <v>25</v>
      </c>
      <c r="E50" s="312">
        <f>D50+2</f>
        <v>27</v>
      </c>
      <c r="F50" s="313">
        <v>25</v>
      </c>
      <c r="G50" s="314">
        <f>F50+2</f>
        <v>27</v>
      </c>
      <c r="H50" s="306"/>
      <c r="I50" s="306"/>
      <c r="J50" s="306"/>
      <c r="K50" s="306"/>
      <c r="L50" s="306"/>
      <c r="M50" s="306"/>
      <c r="N50" s="306"/>
      <c r="O50" s="306"/>
      <c r="P50" s="32"/>
    </row>
    <row r="51" ht="14.6" customHeight="1">
      <c r="A51" s="24"/>
      <c r="B51" s="31"/>
      <c r="C51" t="s" s="315">
        <v>206</v>
      </c>
      <c r="D51" s="313">
        <v>25</v>
      </c>
      <c r="E51" s="312">
        <f>D51+2</f>
        <v>27</v>
      </c>
      <c r="F51" s="313">
        <v>25</v>
      </c>
      <c r="G51" s="314">
        <f>F51+2</f>
        <v>27</v>
      </c>
      <c r="H51" s="306"/>
      <c r="I51" s="306"/>
      <c r="J51" s="306"/>
      <c r="K51" s="306"/>
      <c r="L51" s="306"/>
      <c r="M51" s="306"/>
      <c r="N51" s="306"/>
      <c r="O51" s="306"/>
      <c r="P51" s="32"/>
    </row>
    <row r="52" ht="14.6" customHeight="1">
      <c r="A52" s="24"/>
      <c r="B52" s="31"/>
      <c r="C52" t="s" s="315">
        <v>207</v>
      </c>
      <c r="D52" s="313">
        <v>25</v>
      </c>
      <c r="E52" s="312">
        <f>D52+2</f>
        <v>27</v>
      </c>
      <c r="F52" s="313">
        <v>25</v>
      </c>
      <c r="G52" s="314">
        <f>F52+2</f>
        <v>27</v>
      </c>
      <c r="H52" s="306"/>
      <c r="I52" s="306"/>
      <c r="J52" s="306"/>
      <c r="K52" s="306"/>
      <c r="L52" s="306"/>
      <c r="M52" s="306"/>
      <c r="N52" s="306"/>
      <c r="O52" s="306"/>
      <c r="P52" s="32"/>
    </row>
    <row r="53" ht="14.6" customHeight="1">
      <c r="A53" s="24"/>
      <c r="B53" s="31"/>
      <c r="C53" t="s" s="315">
        <v>208</v>
      </c>
      <c r="D53" s="313">
        <v>8</v>
      </c>
      <c r="E53" s="312">
        <f>D53+2</f>
        <v>10</v>
      </c>
      <c r="F53" s="313">
        <v>8</v>
      </c>
      <c r="G53" s="314">
        <f>F53+2</f>
        <v>10</v>
      </c>
      <c r="H53" s="306"/>
      <c r="I53" s="306"/>
      <c r="J53" s="306"/>
      <c r="K53" s="306"/>
      <c r="L53" s="306"/>
      <c r="M53" s="306"/>
      <c r="N53" s="306"/>
      <c r="O53" s="306"/>
      <c r="P53" s="32"/>
    </row>
    <row r="54" ht="14.6" customHeight="1">
      <c r="A54" s="24"/>
      <c r="B54" s="31"/>
      <c r="C54" t="s" s="315">
        <v>209</v>
      </c>
      <c r="D54" s="313">
        <v>25</v>
      </c>
      <c r="E54" s="312">
        <f>D54+2</f>
        <v>27</v>
      </c>
      <c r="F54" s="313">
        <v>25</v>
      </c>
      <c r="G54" s="314">
        <f>F54+2</f>
        <v>27</v>
      </c>
      <c r="H54" s="306"/>
      <c r="I54" s="306"/>
      <c r="J54" s="306"/>
      <c r="K54" s="306"/>
      <c r="L54" s="306"/>
      <c r="M54" s="306"/>
      <c r="N54" s="306"/>
      <c r="O54" s="306"/>
      <c r="P54" s="32"/>
    </row>
    <row r="55" ht="14.6" customHeight="1">
      <c r="A55" s="24"/>
      <c r="B55" s="31"/>
      <c r="C55" t="s" s="315">
        <v>210</v>
      </c>
      <c r="D55" s="313">
        <v>25</v>
      </c>
      <c r="E55" s="312">
        <f>D55+2</f>
        <v>27</v>
      </c>
      <c r="F55" s="313">
        <v>25</v>
      </c>
      <c r="G55" s="314">
        <f>F55+2</f>
        <v>27</v>
      </c>
      <c r="H55" s="306"/>
      <c r="I55" s="306"/>
      <c r="J55" s="306"/>
      <c r="K55" s="306"/>
      <c r="L55" s="306"/>
      <c r="M55" s="306"/>
      <c r="N55" s="306"/>
      <c r="O55" s="306"/>
      <c r="P55" s="32"/>
    </row>
    <row r="56" ht="14.6" customHeight="1">
      <c r="A56" s="24"/>
      <c r="B56" s="31"/>
      <c r="C56" t="s" s="315">
        <v>211</v>
      </c>
      <c r="D56" s="313">
        <v>23</v>
      </c>
      <c r="E56" s="312">
        <f>D56+2</f>
        <v>25</v>
      </c>
      <c r="F56" s="313">
        <v>23</v>
      </c>
      <c r="G56" s="314">
        <f>F56+2</f>
        <v>25</v>
      </c>
      <c r="H56" s="306"/>
      <c r="I56" s="306"/>
      <c r="J56" s="306"/>
      <c r="K56" s="306"/>
      <c r="L56" s="306"/>
      <c r="M56" s="306"/>
      <c r="N56" s="306"/>
      <c r="O56" s="306"/>
      <c r="P56" s="32"/>
    </row>
    <row r="57" ht="14.6" customHeight="1">
      <c r="A57" s="24"/>
      <c r="B57" s="31"/>
      <c r="C57" t="s" s="315">
        <v>212</v>
      </c>
      <c r="D57" s="313">
        <v>25</v>
      </c>
      <c r="E57" s="312">
        <f>D57+2</f>
        <v>27</v>
      </c>
      <c r="F57" s="313">
        <v>25</v>
      </c>
      <c r="G57" s="314">
        <f>F57+2</f>
        <v>27</v>
      </c>
      <c r="H57" s="306"/>
      <c r="I57" s="306"/>
      <c r="J57" s="306"/>
      <c r="K57" s="306"/>
      <c r="L57" s="306"/>
      <c r="M57" s="306"/>
      <c r="N57" s="306"/>
      <c r="O57" s="306"/>
      <c r="P57" s="32"/>
    </row>
    <row r="58" ht="14.6" customHeight="1">
      <c r="A58" s="24"/>
      <c r="B58" s="31"/>
      <c r="C58" t="s" s="315">
        <v>213</v>
      </c>
      <c r="D58" s="313">
        <v>25</v>
      </c>
      <c r="E58" s="312">
        <f>D58+2</f>
        <v>27</v>
      </c>
      <c r="F58" s="313">
        <v>25</v>
      </c>
      <c r="G58" s="314">
        <f>F58+2</f>
        <v>27</v>
      </c>
      <c r="H58" s="306"/>
      <c r="I58" s="306"/>
      <c r="J58" s="306"/>
      <c r="K58" s="306"/>
      <c r="L58" s="306"/>
      <c r="M58" s="306"/>
      <c r="N58" s="306"/>
      <c r="O58" s="306"/>
      <c r="P58" s="32"/>
    </row>
    <row r="59" ht="14.6" customHeight="1">
      <c r="A59" s="24"/>
      <c r="B59" s="31"/>
      <c r="C59" t="s" s="315">
        <v>214</v>
      </c>
      <c r="D59" s="313">
        <v>25</v>
      </c>
      <c r="E59" s="312">
        <f>D59+2</f>
        <v>27</v>
      </c>
      <c r="F59" s="313">
        <v>25</v>
      </c>
      <c r="G59" s="314">
        <f>F59+2</f>
        <v>27</v>
      </c>
      <c r="H59" s="306"/>
      <c r="I59" s="306"/>
      <c r="J59" s="306"/>
      <c r="K59" s="306"/>
      <c r="L59" s="306"/>
      <c r="M59" s="306"/>
      <c r="N59" s="306"/>
      <c r="O59" s="306"/>
      <c r="P59" s="32"/>
    </row>
    <row r="60" ht="14.6" customHeight="1">
      <c r="A60" s="24"/>
      <c r="B60" s="31"/>
      <c r="C60" t="s" s="315">
        <v>215</v>
      </c>
      <c r="D60" s="313">
        <v>18</v>
      </c>
      <c r="E60" s="312">
        <f>D60+2</f>
        <v>20</v>
      </c>
      <c r="F60" s="313">
        <v>18</v>
      </c>
      <c r="G60" s="314">
        <f>F60+2</f>
        <v>20</v>
      </c>
      <c r="H60" s="306"/>
      <c r="I60" s="306"/>
      <c r="J60" s="306"/>
      <c r="K60" s="306"/>
      <c r="L60" s="306"/>
      <c r="M60" s="306"/>
      <c r="N60" s="306"/>
      <c r="O60" s="306"/>
      <c r="P60" s="32"/>
    </row>
    <row r="61" ht="14.6" customHeight="1">
      <c r="A61" s="24"/>
      <c r="B61" s="31"/>
      <c r="C61" t="s" s="315">
        <v>216</v>
      </c>
      <c r="D61" s="313">
        <v>25</v>
      </c>
      <c r="E61" s="312">
        <f>D61+2</f>
        <v>27</v>
      </c>
      <c r="F61" s="313">
        <v>25</v>
      </c>
      <c r="G61" s="314">
        <f>F61+2</f>
        <v>27</v>
      </c>
      <c r="H61" s="306"/>
      <c r="I61" s="306"/>
      <c r="J61" s="306"/>
      <c r="K61" s="306"/>
      <c r="L61" s="306"/>
      <c r="M61" s="306"/>
      <c r="N61" s="306"/>
      <c r="O61" s="306"/>
      <c r="P61" s="32"/>
    </row>
    <row r="62" ht="14.6" customHeight="1">
      <c r="A62" s="24"/>
      <c r="B62" s="31"/>
      <c r="C62" t="s" s="315">
        <v>217</v>
      </c>
      <c r="D62" s="313">
        <v>25</v>
      </c>
      <c r="E62" s="312">
        <f>D62+2</f>
        <v>27</v>
      </c>
      <c r="F62" s="313">
        <v>25</v>
      </c>
      <c r="G62" s="314">
        <f>F62+2</f>
        <v>27</v>
      </c>
      <c r="H62" s="306"/>
      <c r="I62" s="306"/>
      <c r="J62" s="306"/>
      <c r="K62" s="306"/>
      <c r="L62" s="306"/>
      <c r="M62" s="306"/>
      <c r="N62" s="306"/>
      <c r="O62" s="306"/>
      <c r="P62" s="32"/>
    </row>
    <row r="63" ht="14.6" customHeight="1">
      <c r="A63" s="24"/>
      <c r="B63" s="31"/>
      <c r="C63" t="s" s="315">
        <v>218</v>
      </c>
      <c r="D63" s="313">
        <v>7</v>
      </c>
      <c r="E63" s="312">
        <f>D63+2</f>
        <v>9</v>
      </c>
      <c r="F63" s="313">
        <v>7</v>
      </c>
      <c r="G63" s="314">
        <f>F63+2</f>
        <v>9</v>
      </c>
      <c r="H63" s="306"/>
      <c r="I63" s="306"/>
      <c r="J63" s="306"/>
      <c r="K63" s="306"/>
      <c r="L63" s="306"/>
      <c r="M63" s="306"/>
      <c r="N63" s="306"/>
      <c r="O63" s="306"/>
      <c r="P63" s="32"/>
    </row>
    <row r="64" ht="14.6" customHeight="1">
      <c r="A64" s="24"/>
      <c r="B64" s="31"/>
      <c r="C64" t="s" s="315">
        <v>219</v>
      </c>
      <c r="D64" s="313">
        <v>7.5</v>
      </c>
      <c r="E64" s="312">
        <f>D64+2</f>
        <v>9.5</v>
      </c>
      <c r="F64" s="313">
        <v>7.5</v>
      </c>
      <c r="G64" s="314">
        <f>F64+2</f>
        <v>9.5</v>
      </c>
      <c r="H64" s="306"/>
      <c r="I64" s="306"/>
      <c r="J64" s="306"/>
      <c r="K64" s="306"/>
      <c r="L64" s="306"/>
      <c r="M64" s="306"/>
      <c r="N64" s="306"/>
      <c r="O64" s="306"/>
      <c r="P64" s="32"/>
    </row>
    <row r="65" ht="14.6" customHeight="1">
      <c r="A65" s="24"/>
      <c r="B65" s="31"/>
      <c r="C65" t="s" s="315">
        <v>220</v>
      </c>
      <c r="D65" s="313">
        <v>25</v>
      </c>
      <c r="E65" s="312">
        <f>D65+2</f>
        <v>27</v>
      </c>
      <c r="F65" s="313">
        <v>25</v>
      </c>
      <c r="G65" s="314">
        <f>F65+2</f>
        <v>27</v>
      </c>
      <c r="H65" s="306"/>
      <c r="I65" s="306"/>
      <c r="J65" s="306"/>
      <c r="K65" s="306"/>
      <c r="L65" s="306"/>
      <c r="M65" s="306"/>
      <c r="N65" s="306"/>
      <c r="O65" s="306"/>
      <c r="P65" s="32"/>
    </row>
    <row r="66" ht="14.6" customHeight="1">
      <c r="A66" s="24"/>
      <c r="B66" s="31"/>
      <c r="C66" t="s" s="315">
        <v>221</v>
      </c>
      <c r="D66" s="313">
        <v>25</v>
      </c>
      <c r="E66" s="312">
        <f>D66+2</f>
        <v>27</v>
      </c>
      <c r="F66" s="313">
        <v>25</v>
      </c>
      <c r="G66" s="314">
        <f>F66+2</f>
        <v>27</v>
      </c>
      <c r="H66" s="306"/>
      <c r="I66" s="306"/>
      <c r="J66" s="306"/>
      <c r="K66" s="306"/>
      <c r="L66" s="306"/>
      <c r="M66" s="306"/>
      <c r="N66" s="306"/>
      <c r="O66" s="306"/>
      <c r="P66" s="32"/>
    </row>
    <row r="67" ht="14.6" customHeight="1">
      <c r="A67" s="24"/>
      <c r="B67" s="31"/>
      <c r="C67" t="s" s="315">
        <v>222</v>
      </c>
      <c r="D67" s="313">
        <v>25</v>
      </c>
      <c r="E67" s="312">
        <f>D67+2</f>
        <v>27</v>
      </c>
      <c r="F67" s="313">
        <v>25</v>
      </c>
      <c r="G67" s="314">
        <f>F67+2</f>
        <v>27</v>
      </c>
      <c r="H67" s="306"/>
      <c r="I67" s="306"/>
      <c r="J67" s="306"/>
      <c r="K67" s="306"/>
      <c r="L67" s="306"/>
      <c r="M67" s="306"/>
      <c r="N67" s="306"/>
      <c r="O67" s="306"/>
      <c r="P67" s="32"/>
    </row>
    <row r="68" ht="14.6" customHeight="1">
      <c r="A68" s="24"/>
      <c r="B68" s="31"/>
      <c r="C68" t="s" s="315">
        <v>223</v>
      </c>
      <c r="D68" s="313">
        <v>25</v>
      </c>
      <c r="E68" s="312">
        <f>D68+2</f>
        <v>27</v>
      </c>
      <c r="F68" s="313">
        <v>25</v>
      </c>
      <c r="G68" s="314">
        <f>F68+2</f>
        <v>27</v>
      </c>
      <c r="H68" s="306"/>
      <c r="I68" s="306"/>
      <c r="J68" s="306"/>
      <c r="K68" s="306"/>
      <c r="L68" s="306"/>
      <c r="M68" s="306"/>
      <c r="N68" s="306"/>
      <c r="O68" s="306"/>
      <c r="P68" s="32"/>
    </row>
    <row r="69" ht="14.6" customHeight="1">
      <c r="A69" s="24"/>
      <c r="B69" s="31"/>
      <c r="C69" t="s" s="315">
        <v>224</v>
      </c>
      <c r="D69" s="313">
        <v>25</v>
      </c>
      <c r="E69" s="312">
        <f>D69+2</f>
        <v>27</v>
      </c>
      <c r="F69" s="313">
        <v>25</v>
      </c>
      <c r="G69" s="314">
        <f>F69+2</f>
        <v>27</v>
      </c>
      <c r="H69" s="306"/>
      <c r="I69" s="306"/>
      <c r="J69" s="306"/>
      <c r="K69" s="306"/>
      <c r="L69" s="306"/>
      <c r="M69" s="306"/>
      <c r="N69" s="306"/>
      <c r="O69" s="306"/>
      <c r="P69" s="32"/>
    </row>
    <row r="70" ht="14.6" customHeight="1">
      <c r="A70" s="24"/>
      <c r="B70" s="31"/>
      <c r="C70" t="s" s="315">
        <v>225</v>
      </c>
      <c r="D70" s="313">
        <v>25</v>
      </c>
      <c r="E70" s="312">
        <f>D70+2</f>
        <v>27</v>
      </c>
      <c r="F70" s="313">
        <v>25</v>
      </c>
      <c r="G70" s="314">
        <f>F70+2</f>
        <v>27</v>
      </c>
      <c r="H70" s="306"/>
      <c r="I70" s="306"/>
      <c r="J70" s="306"/>
      <c r="K70" s="306"/>
      <c r="L70" s="306"/>
      <c r="M70" s="306"/>
      <c r="N70" s="306"/>
      <c r="O70" s="306"/>
      <c r="P70" s="32"/>
    </row>
    <row r="71" ht="14.6" customHeight="1">
      <c r="A71" s="24"/>
      <c r="B71" s="31"/>
      <c r="C71" t="s" s="315">
        <v>226</v>
      </c>
      <c r="D71" s="313">
        <v>25</v>
      </c>
      <c r="E71" s="312">
        <f>D71+2</f>
        <v>27</v>
      </c>
      <c r="F71" s="313">
        <v>25</v>
      </c>
      <c r="G71" s="314">
        <f>F71+2</f>
        <v>27</v>
      </c>
      <c r="H71" s="306"/>
      <c r="I71" s="306"/>
      <c r="J71" s="306"/>
      <c r="K71" s="306"/>
      <c r="L71" s="306"/>
      <c r="M71" s="306"/>
      <c r="N71" s="306"/>
      <c r="O71" s="306"/>
      <c r="P71" s="32"/>
    </row>
    <row r="72" ht="14.6" customHeight="1">
      <c r="A72" s="24"/>
      <c r="B72" s="31"/>
      <c r="C72" t="s" s="315">
        <v>227</v>
      </c>
      <c r="D72" s="313">
        <v>12</v>
      </c>
      <c r="E72" s="312">
        <f>D72+2</f>
        <v>14</v>
      </c>
      <c r="F72" s="313">
        <v>12</v>
      </c>
      <c r="G72" s="314">
        <f>F72+2</f>
        <v>14</v>
      </c>
      <c r="H72" s="306"/>
      <c r="I72" s="306"/>
      <c r="J72" s="306"/>
      <c r="K72" s="306"/>
      <c r="L72" s="306"/>
      <c r="M72" s="306"/>
      <c r="N72" s="306"/>
      <c r="O72" s="306"/>
      <c r="P72" s="32"/>
    </row>
    <row r="73" ht="14.6" customHeight="1">
      <c r="A73" s="24"/>
      <c r="B73" s="31"/>
      <c r="C73" t="s" s="315">
        <v>228</v>
      </c>
      <c r="D73" s="313">
        <v>25</v>
      </c>
      <c r="E73" s="312">
        <f>D73+2</f>
        <v>27</v>
      </c>
      <c r="F73" s="313">
        <v>25</v>
      </c>
      <c r="G73" s="314">
        <f>F73+2</f>
        <v>27</v>
      </c>
      <c r="H73" s="306"/>
      <c r="I73" s="306"/>
      <c r="J73" s="306"/>
      <c r="K73" s="306"/>
      <c r="L73" s="306"/>
      <c r="M73" s="306"/>
      <c r="N73" s="306"/>
      <c r="O73" s="306"/>
      <c r="P73" s="32"/>
    </row>
    <row r="74" ht="14.6" customHeight="1">
      <c r="A74" s="24"/>
      <c r="B74" s="31"/>
      <c r="C74" t="s" s="315">
        <v>229</v>
      </c>
      <c r="D74" s="313">
        <v>25</v>
      </c>
      <c r="E74" s="312">
        <f>D74+2</f>
        <v>27</v>
      </c>
      <c r="F74" s="313">
        <v>25</v>
      </c>
      <c r="G74" s="314">
        <f>F74+2</f>
        <v>27</v>
      </c>
      <c r="H74" s="306"/>
      <c r="I74" s="306"/>
      <c r="J74" s="306"/>
      <c r="K74" s="306"/>
      <c r="L74" s="306"/>
      <c r="M74" s="306"/>
      <c r="N74" s="306"/>
      <c r="O74" s="306"/>
      <c r="P74" s="32"/>
    </row>
    <row r="75" ht="14.6" customHeight="1">
      <c r="A75" s="24"/>
      <c r="B75" s="31"/>
      <c r="C75" t="s" s="315">
        <v>230</v>
      </c>
      <c r="D75" s="313">
        <v>25</v>
      </c>
      <c r="E75" s="312">
        <f>D75+2</f>
        <v>27</v>
      </c>
      <c r="F75" s="313">
        <v>25</v>
      </c>
      <c r="G75" s="314">
        <f>F75+2</f>
        <v>27</v>
      </c>
      <c r="H75" s="306"/>
      <c r="I75" s="306"/>
      <c r="J75" s="306"/>
      <c r="K75" s="306"/>
      <c r="L75" s="306"/>
      <c r="M75" s="306"/>
      <c r="N75" s="306"/>
      <c r="O75" s="306"/>
      <c r="P75" s="32"/>
    </row>
    <row r="76" ht="14.6" customHeight="1">
      <c r="A76" s="24"/>
      <c r="B76" s="31"/>
      <c r="C76" t="s" s="315">
        <v>231</v>
      </c>
      <c r="D76" s="313">
        <v>8</v>
      </c>
      <c r="E76" s="312">
        <f>D76+2</f>
        <v>10</v>
      </c>
      <c r="F76" s="313">
        <v>8</v>
      </c>
      <c r="G76" s="314">
        <f>F76+2</f>
        <v>10</v>
      </c>
      <c r="H76" s="306"/>
      <c r="I76" s="306"/>
      <c r="J76" s="306"/>
      <c r="K76" s="306"/>
      <c r="L76" s="306"/>
      <c r="M76" s="306"/>
      <c r="N76" s="306"/>
      <c r="O76" s="306"/>
      <c r="P76" s="32"/>
    </row>
    <row r="77" ht="14.6" customHeight="1">
      <c r="A77" s="24"/>
      <c r="B77" s="31"/>
      <c r="C77" t="s" s="315">
        <v>232</v>
      </c>
      <c r="D77" s="313">
        <v>25</v>
      </c>
      <c r="E77" s="312">
        <f>D77+2</f>
        <v>27</v>
      </c>
      <c r="F77" s="313">
        <v>25</v>
      </c>
      <c r="G77" s="314">
        <f>F77+2</f>
        <v>27</v>
      </c>
      <c r="H77" s="306"/>
      <c r="I77" s="306"/>
      <c r="J77" s="306"/>
      <c r="K77" s="306"/>
      <c r="L77" s="306"/>
      <c r="M77" s="306"/>
      <c r="N77" s="306"/>
      <c r="O77" s="306"/>
      <c r="P77" s="32"/>
    </row>
    <row r="78" ht="14.6" customHeight="1">
      <c r="A78" s="24"/>
      <c r="B78" s="31"/>
      <c r="C78" t="s" s="315">
        <v>233</v>
      </c>
      <c r="D78" s="313">
        <v>25</v>
      </c>
      <c r="E78" s="312">
        <f>D78+2</f>
        <v>27</v>
      </c>
      <c r="F78" s="313">
        <v>25</v>
      </c>
      <c r="G78" s="314">
        <f>F78+2</f>
        <v>27</v>
      </c>
      <c r="H78" s="306"/>
      <c r="I78" s="306"/>
      <c r="J78" s="306"/>
      <c r="K78" s="306"/>
      <c r="L78" s="306"/>
      <c r="M78" s="306"/>
      <c r="N78" s="306"/>
      <c r="O78" s="306"/>
      <c r="P78" s="32"/>
    </row>
    <row r="79" ht="14.6" customHeight="1">
      <c r="A79" s="24"/>
      <c r="B79" s="31"/>
      <c r="C79" t="s" s="315">
        <v>234</v>
      </c>
      <c r="D79" s="313">
        <v>25</v>
      </c>
      <c r="E79" s="312">
        <f>D79+2</f>
        <v>27</v>
      </c>
      <c r="F79" s="313">
        <v>25</v>
      </c>
      <c r="G79" s="314">
        <f>F79+2</f>
        <v>27</v>
      </c>
      <c r="H79" s="306"/>
      <c r="I79" s="306"/>
      <c r="J79" s="306"/>
      <c r="K79" s="306"/>
      <c r="L79" s="306"/>
      <c r="M79" s="306"/>
      <c r="N79" s="306"/>
      <c r="O79" s="306"/>
      <c r="P79" s="32"/>
    </row>
    <row r="80" ht="14.6" customHeight="1">
      <c r="A80" s="24"/>
      <c r="B80" s="31"/>
      <c r="C80" t="s" s="315">
        <v>235</v>
      </c>
      <c r="D80" s="313">
        <v>25</v>
      </c>
      <c r="E80" s="312">
        <f>D80+2</f>
        <v>27</v>
      </c>
      <c r="F80" s="313">
        <v>25</v>
      </c>
      <c r="G80" s="314">
        <f>F80+2</f>
        <v>27</v>
      </c>
      <c r="H80" s="306"/>
      <c r="I80" s="306"/>
      <c r="J80" s="306"/>
      <c r="K80" s="306"/>
      <c r="L80" s="306"/>
      <c r="M80" s="306"/>
      <c r="N80" s="306"/>
      <c r="O80" s="306"/>
      <c r="P80" s="32"/>
    </row>
    <row r="81" ht="14.6" customHeight="1">
      <c r="A81" s="24"/>
      <c r="B81" s="31"/>
      <c r="C81" t="s" s="315">
        <v>236</v>
      </c>
      <c r="D81" s="313">
        <v>30</v>
      </c>
      <c r="E81" s="312">
        <f>D81+2</f>
        <v>32</v>
      </c>
      <c r="F81" s="313">
        <v>30</v>
      </c>
      <c r="G81" s="314">
        <f>F81+2</f>
        <v>32</v>
      </c>
      <c r="H81" s="306"/>
      <c r="I81" s="306"/>
      <c r="J81" s="306"/>
      <c r="K81" s="306"/>
      <c r="L81" s="306"/>
      <c r="M81" s="306"/>
      <c r="N81" s="306"/>
      <c r="O81" s="306"/>
      <c r="P81" s="32"/>
    </row>
    <row r="82" ht="14.6" customHeight="1">
      <c r="A82" s="24"/>
      <c r="B82" s="31"/>
      <c r="C82" t="s" s="315">
        <v>237</v>
      </c>
      <c r="D82" s="313">
        <v>2</v>
      </c>
      <c r="E82" s="312">
        <f>D82+2</f>
        <v>4</v>
      </c>
      <c r="F82" s="313">
        <v>2</v>
      </c>
      <c r="G82" s="314">
        <f>F82+2</f>
        <v>4</v>
      </c>
      <c r="H82" s="306"/>
      <c r="I82" s="306"/>
      <c r="J82" s="306"/>
      <c r="K82" s="306"/>
      <c r="L82" s="306"/>
      <c r="M82" s="306"/>
      <c r="N82" s="306"/>
      <c r="O82" s="306"/>
      <c r="P82" s="32"/>
    </row>
    <row r="83" ht="14.6" customHeight="1">
      <c r="A83" s="24"/>
      <c r="B83" s="31"/>
      <c r="C83" t="s" s="315">
        <v>238</v>
      </c>
      <c r="D83" s="313">
        <v>25</v>
      </c>
      <c r="E83" s="312">
        <f>D83+2</f>
        <v>27</v>
      </c>
      <c r="F83" s="313">
        <v>25</v>
      </c>
      <c r="G83" s="314">
        <f>F83+2</f>
        <v>27</v>
      </c>
      <c r="H83" s="306"/>
      <c r="I83" s="306"/>
      <c r="J83" s="306"/>
      <c r="K83" s="306"/>
      <c r="L83" s="306"/>
      <c r="M83" s="306"/>
      <c r="N83" s="306"/>
      <c r="O83" s="306"/>
      <c r="P83" s="32"/>
    </row>
    <row r="84" ht="14.6" customHeight="1">
      <c r="A84" s="24"/>
      <c r="B84" s="31"/>
      <c r="C84" t="s" s="315">
        <v>239</v>
      </c>
      <c r="D84" s="313">
        <v>25</v>
      </c>
      <c r="E84" s="312">
        <f>D84+2</f>
        <v>27</v>
      </c>
      <c r="F84" s="313">
        <v>25</v>
      </c>
      <c r="G84" s="314">
        <f>F84+2</f>
        <v>27</v>
      </c>
      <c r="H84" s="306"/>
      <c r="I84" s="306"/>
      <c r="J84" s="306"/>
      <c r="K84" s="306"/>
      <c r="L84" s="306"/>
      <c r="M84" s="306"/>
      <c r="N84" s="306"/>
      <c r="O84" s="306"/>
      <c r="P84" s="32"/>
    </row>
    <row r="85" ht="14.6" customHeight="1">
      <c r="A85" s="24"/>
      <c r="B85" s="31"/>
      <c r="C85" t="s" s="315">
        <v>240</v>
      </c>
      <c r="D85" s="313">
        <v>13</v>
      </c>
      <c r="E85" s="312">
        <f>D85+2</f>
        <v>15</v>
      </c>
      <c r="F85" s="313">
        <v>13</v>
      </c>
      <c r="G85" s="314">
        <f>F85+2</f>
        <v>15</v>
      </c>
      <c r="H85" s="306"/>
      <c r="I85" s="306"/>
      <c r="J85" s="306"/>
      <c r="K85" s="306"/>
      <c r="L85" s="306"/>
      <c r="M85" s="306"/>
      <c r="N85" s="306"/>
      <c r="O85" s="306"/>
      <c r="P85" s="32"/>
    </row>
    <row r="86" ht="14.6" customHeight="1">
      <c r="A86" s="24"/>
      <c r="B86" s="31"/>
      <c r="C86" t="s" s="315">
        <v>241</v>
      </c>
      <c r="D86" s="313">
        <v>25</v>
      </c>
      <c r="E86" s="312">
        <v>27</v>
      </c>
      <c r="F86" s="313">
        <v>25</v>
      </c>
      <c r="G86" s="314">
        <v>27</v>
      </c>
      <c r="H86" s="306"/>
      <c r="I86" s="306"/>
      <c r="J86" s="306"/>
      <c r="K86" s="306"/>
      <c r="L86" s="306"/>
      <c r="M86" s="306"/>
      <c r="N86" s="306"/>
      <c r="O86" s="306"/>
      <c r="P86" s="32"/>
    </row>
    <row r="87" ht="14.6" customHeight="1">
      <c r="A87" s="24"/>
      <c r="B87" s="31"/>
      <c r="C87" t="s" s="316">
        <v>242</v>
      </c>
      <c r="D87" s="317">
        <v>70.90000000000001</v>
      </c>
      <c r="E87" s="312">
        <f>D87+2</f>
        <v>72.90000000000001</v>
      </c>
      <c r="F87" s="317">
        <v>70.90000000000001</v>
      </c>
      <c r="G87" s="314">
        <f>F87+2</f>
        <v>72.90000000000001</v>
      </c>
      <c r="H87" s="306"/>
      <c r="I87" s="306"/>
      <c r="J87" s="306"/>
      <c r="K87" s="306"/>
      <c r="L87" s="306"/>
      <c r="M87" s="306"/>
      <c r="N87" s="306"/>
      <c r="O87" s="306"/>
      <c r="P87" s="32"/>
    </row>
    <row r="88" ht="14.6" customHeight="1">
      <c r="A88" s="24"/>
      <c r="B88" s="31"/>
      <c r="C88" t="s" s="316">
        <v>243</v>
      </c>
      <c r="D88" s="317">
        <v>94.3</v>
      </c>
      <c r="E88" s="312">
        <f>D88+2</f>
        <v>96.3</v>
      </c>
      <c r="F88" s="317">
        <v>94.3</v>
      </c>
      <c r="G88" s="314">
        <f>F88+2</f>
        <v>96.3</v>
      </c>
      <c r="H88" s="306"/>
      <c r="I88" s="306"/>
      <c r="J88" s="306"/>
      <c r="K88" s="306"/>
      <c r="L88" s="306"/>
      <c r="M88" s="306"/>
      <c r="N88" s="306"/>
      <c r="O88" s="306"/>
      <c r="P88" s="32"/>
    </row>
    <row r="89" ht="14.6" customHeight="1">
      <c r="A89" s="24"/>
      <c r="B89" s="31"/>
      <c r="C89" t="s" s="316">
        <v>244</v>
      </c>
      <c r="D89" s="318"/>
      <c r="E89" s="318"/>
      <c r="F89" s="318"/>
      <c r="G89" s="319"/>
      <c r="H89" s="306"/>
      <c r="I89" s="306"/>
      <c r="J89" s="306"/>
      <c r="K89" s="306"/>
      <c r="L89" s="306"/>
      <c r="M89" s="306"/>
      <c r="N89" s="306"/>
      <c r="O89" s="306"/>
      <c r="P89" s="32"/>
    </row>
    <row r="90" ht="14.6" customHeight="1">
      <c r="A90" s="24"/>
      <c r="B90" s="31"/>
      <c r="C90" t="s" s="316">
        <v>245</v>
      </c>
      <c r="D90" s="318"/>
      <c r="E90" s="318"/>
      <c r="F90" s="318"/>
      <c r="G90" s="319"/>
      <c r="H90" s="306"/>
      <c r="I90" s="306"/>
      <c r="J90" s="306"/>
      <c r="K90" s="306"/>
      <c r="L90" s="306"/>
      <c r="M90" s="306"/>
      <c r="N90" s="306"/>
      <c r="O90" s="306"/>
      <c r="P90" s="32"/>
    </row>
    <row r="91" ht="14.6" customHeight="1">
      <c r="A91" s="24"/>
      <c r="B91" s="31"/>
      <c r="C91" s="306"/>
      <c r="D91" s="306"/>
      <c r="E91" s="306"/>
      <c r="F91" s="306"/>
      <c r="G91" s="306"/>
      <c r="H91" s="306"/>
      <c r="I91" s="306"/>
      <c r="J91" s="306"/>
      <c r="K91" s="306"/>
      <c r="L91" s="306"/>
      <c r="M91" s="306"/>
      <c r="N91" s="306"/>
      <c r="O91" s="306"/>
      <c r="P91" s="32"/>
    </row>
    <row r="92" ht="14.6" customHeight="1">
      <c r="A92" s="24"/>
      <c r="B92" s="31"/>
      <c r="C92" t="s" s="173">
        <v>246</v>
      </c>
      <c r="D92" s="306"/>
      <c r="E92" s="306"/>
      <c r="F92" s="306"/>
      <c r="G92" s="306"/>
      <c r="H92" s="306"/>
      <c r="I92" s="306"/>
      <c r="J92" s="306"/>
      <c r="K92" s="306"/>
      <c r="L92" s="306"/>
      <c r="M92" s="306"/>
      <c r="N92" s="306"/>
      <c r="O92" s="306"/>
      <c r="P92" s="32"/>
    </row>
    <row r="93" ht="45.75" customHeight="1">
      <c r="A93" s="24"/>
      <c r="B93" s="31"/>
      <c r="C93" t="s" s="303">
        <v>247</v>
      </c>
      <c r="D93" t="s" s="304">
        <v>248</v>
      </c>
      <c r="E93" t="s" s="304">
        <v>249</v>
      </c>
      <c r="F93" t="s" s="304">
        <v>250</v>
      </c>
      <c r="G93" t="s" s="304">
        <v>251</v>
      </c>
      <c r="H93" t="s" s="304">
        <v>252</v>
      </c>
      <c r="I93" t="s" s="304">
        <v>253</v>
      </c>
      <c r="J93" t="s" s="304">
        <v>254</v>
      </c>
      <c r="K93" t="s" s="304">
        <v>255</v>
      </c>
      <c r="L93" t="s" s="304">
        <v>256</v>
      </c>
      <c r="M93" t="s" s="304">
        <v>257</v>
      </c>
      <c r="N93" t="s" s="304">
        <v>258</v>
      </c>
      <c r="O93" t="s" s="305">
        <v>259</v>
      </c>
      <c r="P93" s="32"/>
    </row>
    <row r="94" ht="15" customHeight="1">
      <c r="A94" s="24"/>
      <c r="B94" s="31"/>
      <c r="C94" t="s" s="320">
        <v>123</v>
      </c>
      <c r="D94" t="s" s="321">
        <v>260</v>
      </c>
      <c r="E94" t="b" s="322">
        <v>0</v>
      </c>
      <c r="F94" t="s" s="321">
        <v>261</v>
      </c>
      <c r="G94" t="s" s="321">
        <v>262</v>
      </c>
      <c r="H94" t="s" s="323">
        <f>C94&amp;"|"&amp;D94&amp;"|"&amp;E94&amp;"|"&amp;F94&amp;"|"&amp;G94</f>
        <v>263</v>
      </c>
      <c r="I94" s="324">
        <v>0.114547032899864</v>
      </c>
      <c r="J94" s="324">
        <v>27.9882185744186</v>
      </c>
      <c r="K94" t="s" s="323">
        <f>D94&amp;"|"&amp;F94&amp;""</f>
        <v>264</v>
      </c>
      <c r="L94" s="324">
        <f>AVERAGE(I94,I96,I98)</f>
        <v>0.568223870451472</v>
      </c>
      <c r="M94" s="324">
        <f>AVERAGE(J94,J96,J98)</f>
        <v>23.2462167171538</v>
      </c>
      <c r="N94" s="324">
        <f>AVERAGE(I94:I100)</f>
        <v>0.5156684094784419</v>
      </c>
      <c r="O94" s="325">
        <f>AVERAGE(J94:J100)</f>
        <v>24.1326314682771</v>
      </c>
      <c r="P94" s="32"/>
    </row>
    <row r="95" ht="14.6" customHeight="1">
      <c r="A95" s="24"/>
      <c r="B95" s="31"/>
      <c r="C95" t="s" s="316">
        <v>123</v>
      </c>
      <c r="D95" t="s" s="326">
        <v>260</v>
      </c>
      <c r="E95" t="b" s="327">
        <v>1</v>
      </c>
      <c r="F95" t="s" s="326">
        <v>261</v>
      </c>
      <c r="G95" t="s" s="326">
        <v>262</v>
      </c>
      <c r="H95" t="s" s="328">
        <f>C95&amp;"|"&amp;D95&amp;"|"&amp;E95&amp;"|"&amp;F95&amp;"|"&amp;G95</f>
        <v>265</v>
      </c>
      <c r="I95" s="329">
        <v>0.114542573046553</v>
      </c>
      <c r="J95" s="329">
        <v>27.8967994949779</v>
      </c>
      <c r="K95" t="s" s="328">
        <f>D95&amp;"|"&amp;F95&amp;""</f>
        <v>264</v>
      </c>
      <c r="L95" s="329"/>
      <c r="M95" s="329"/>
      <c r="N95" s="329"/>
      <c r="O95" s="330"/>
      <c r="P95" s="32"/>
    </row>
    <row r="96" ht="14.6" customHeight="1">
      <c r="A96" s="24"/>
      <c r="B96" s="31"/>
      <c r="C96" t="s" s="316">
        <v>123</v>
      </c>
      <c r="D96" t="s" s="326">
        <v>260</v>
      </c>
      <c r="E96" t="b" s="327">
        <v>0</v>
      </c>
      <c r="F96" t="s" s="326">
        <v>261</v>
      </c>
      <c r="G96" t="s" s="326">
        <v>266</v>
      </c>
      <c r="H96" t="s" s="328">
        <f>C96&amp;"|"&amp;D96&amp;"|"&amp;E96&amp;"|"&amp;F96&amp;"|"&amp;G96</f>
        <v>267</v>
      </c>
      <c r="I96" s="329">
        <v>0.671050424207748</v>
      </c>
      <c r="J96" s="329">
        <v>21.578749910403</v>
      </c>
      <c r="K96" t="s" s="328">
        <f>D96&amp;"|"&amp;F96&amp;""</f>
        <v>264</v>
      </c>
      <c r="L96" s="329"/>
      <c r="M96" s="329"/>
      <c r="N96" s="329"/>
      <c r="O96" s="330"/>
      <c r="P96" s="32"/>
    </row>
    <row r="97" ht="14.6" customHeight="1">
      <c r="A97" s="24"/>
      <c r="B97" s="31"/>
      <c r="C97" t="s" s="316">
        <v>123</v>
      </c>
      <c r="D97" t="s" s="326">
        <v>260</v>
      </c>
      <c r="E97" t="b" s="327">
        <v>1</v>
      </c>
      <c r="F97" t="s" s="326">
        <v>261</v>
      </c>
      <c r="G97" t="s" s="326">
        <v>266</v>
      </c>
      <c r="H97" t="s" s="328">
        <f>C97&amp;"|"&amp;D97&amp;"|"&amp;E97&amp;"|"&amp;F97&amp;"|"&amp;G97</f>
        <v>268</v>
      </c>
      <c r="I97" s="329">
        <v>0.671010512877747</v>
      </c>
      <c r="J97" s="329">
        <v>21.5166133764828</v>
      </c>
      <c r="K97" t="s" s="328">
        <f>D97&amp;"|"&amp;F97&amp;""</f>
        <v>264</v>
      </c>
      <c r="L97" s="329"/>
      <c r="M97" s="329"/>
      <c r="N97" s="329"/>
      <c r="O97" s="330"/>
      <c r="P97" s="32"/>
    </row>
    <row r="98" ht="14.6" customHeight="1">
      <c r="A98" s="24"/>
      <c r="B98" s="31"/>
      <c r="C98" t="s" s="316">
        <v>123</v>
      </c>
      <c r="D98" t="s" s="326">
        <v>260</v>
      </c>
      <c r="E98" t="b" s="327">
        <v>0</v>
      </c>
      <c r="F98" t="s" s="326">
        <v>261</v>
      </c>
      <c r="G98" t="s" s="326">
        <v>269</v>
      </c>
      <c r="H98" t="s" s="328">
        <f>C98&amp;"|"&amp;D98&amp;"|"&amp;E98&amp;"|"&amp;F98&amp;"|"&amp;G98</f>
        <v>270</v>
      </c>
      <c r="I98" s="329">
        <v>0.9190741542468051</v>
      </c>
      <c r="J98" s="329">
        <v>20.1716816666399</v>
      </c>
      <c r="K98" t="s" s="328">
        <f>D98&amp;"|"&amp;F98&amp;""</f>
        <v>264</v>
      </c>
      <c r="L98" s="329"/>
      <c r="M98" s="329"/>
      <c r="N98" s="329"/>
      <c r="O98" s="330"/>
      <c r="P98" s="32"/>
    </row>
    <row r="99" ht="14.6" customHeight="1">
      <c r="A99" s="24"/>
      <c r="B99" s="31"/>
      <c r="C99" t="s" s="316">
        <v>123</v>
      </c>
      <c r="D99" t="s" s="326">
        <v>260</v>
      </c>
      <c r="E99" t="b" s="327">
        <v>1</v>
      </c>
      <c r="F99" t="s" s="326">
        <v>261</v>
      </c>
      <c r="G99" t="s" s="326">
        <v>269</v>
      </c>
      <c r="H99" t="s" s="328">
        <f>C99&amp;"|"&amp;D99&amp;"|"&amp;E99&amp;"|"&amp;F99&amp;"|"&amp;G99</f>
        <v>271</v>
      </c>
      <c r="I99" s="329">
        <v>0.918993727958331</v>
      </c>
      <c r="J99" s="329">
        <v>20.1211591839106</v>
      </c>
      <c r="K99" t="s" s="328">
        <f>D99&amp;"|"&amp;F99&amp;""</f>
        <v>264</v>
      </c>
      <c r="L99" s="329"/>
      <c r="M99" s="329"/>
      <c r="N99" s="329"/>
      <c r="O99" s="330"/>
      <c r="P99" s="32"/>
    </row>
    <row r="100" ht="14.6" customHeight="1">
      <c r="A100" s="24"/>
      <c r="B100" s="31"/>
      <c r="C100" t="s" s="316">
        <v>123</v>
      </c>
      <c r="D100" t="s" s="326">
        <v>260</v>
      </c>
      <c r="E100" t="b" s="327">
        <v>1</v>
      </c>
      <c r="F100" t="s" s="326">
        <v>272</v>
      </c>
      <c r="G100" t="s" s="326">
        <v>262</v>
      </c>
      <c r="H100" t="s" s="328">
        <f>C100&amp;"|"&amp;D100&amp;"|"&amp;E100&amp;"|"&amp;F100&amp;"|"&amp;G100</f>
        <v>273</v>
      </c>
      <c r="I100" s="329">
        <v>0.200460441112043</v>
      </c>
      <c r="J100" s="329">
        <v>29.6551980711072</v>
      </c>
      <c r="K100" t="s" s="328">
        <f>D100&amp;"|"&amp;F100&amp;""</f>
        <v>274</v>
      </c>
      <c r="L100" s="329">
        <f>AVERAGE(I100)</f>
        <v>0.200460441112043</v>
      </c>
      <c r="M100" s="329">
        <f>AVERAGE(J100,J146)</f>
        <v>25.3844984523347</v>
      </c>
      <c r="N100" s="329"/>
      <c r="O100" s="330"/>
      <c r="P100" s="32"/>
    </row>
    <row r="101" ht="14.6" customHeight="1">
      <c r="A101" s="24"/>
      <c r="B101" s="31"/>
      <c r="C101" t="s" s="316">
        <v>123</v>
      </c>
      <c r="D101" t="s" s="326">
        <v>275</v>
      </c>
      <c r="E101" t="b" s="327">
        <v>0</v>
      </c>
      <c r="F101" t="s" s="326">
        <v>261</v>
      </c>
      <c r="G101" t="s" s="326">
        <v>262</v>
      </c>
      <c r="H101" t="s" s="328">
        <f>C101&amp;"|"&amp;D101&amp;"|"&amp;E101&amp;"|"&amp;F101&amp;"|"&amp;G101</f>
        <v>276</v>
      </c>
      <c r="I101" s="329">
        <v>0.0882960537652866</v>
      </c>
      <c r="J101" s="329">
        <v>19.1216869089533</v>
      </c>
      <c r="K101" t="s" s="328">
        <f>D101&amp;"|"&amp;F101&amp;""</f>
        <v>277</v>
      </c>
      <c r="L101" s="329">
        <f>AVERAGE(I101,I103,I106)</f>
        <v>0.402449503236594</v>
      </c>
      <c r="M101" s="329">
        <f>AVERAGE(J101,J103,J106)</f>
        <v>15.4623765573048</v>
      </c>
      <c r="N101" s="329">
        <f>AVERAGE(I101:I108)</f>
        <v>0.426051381862807</v>
      </c>
      <c r="O101" s="330">
        <f>AVERAGE(J101:J108)</f>
        <v>16.4191734114502</v>
      </c>
      <c r="P101" s="32"/>
    </row>
    <row r="102" ht="14.6" customHeight="1">
      <c r="A102" s="24"/>
      <c r="B102" s="31"/>
      <c r="C102" t="s" s="316">
        <v>123</v>
      </c>
      <c r="D102" t="s" s="326">
        <v>275</v>
      </c>
      <c r="E102" t="b" s="327">
        <v>1</v>
      </c>
      <c r="F102" t="s" s="326">
        <v>261</v>
      </c>
      <c r="G102" t="s" s="326">
        <v>262</v>
      </c>
      <c r="H102" t="s" s="328">
        <f>C102&amp;"|"&amp;D102&amp;"|"&amp;E102&amp;"|"&amp;F102&amp;"|"&amp;G102</f>
        <v>278</v>
      </c>
      <c r="I102" s="329">
        <v>0.0882960537652866</v>
      </c>
      <c r="J102" s="329">
        <v>19.0685291448172</v>
      </c>
      <c r="K102" t="s" s="328">
        <f>D102&amp;"|"&amp;F102&amp;""</f>
        <v>277</v>
      </c>
      <c r="L102" s="329"/>
      <c r="M102" s="329"/>
      <c r="N102" s="329"/>
      <c r="O102" s="330"/>
      <c r="P102" s="32"/>
    </row>
    <row r="103" ht="14.6" customHeight="1">
      <c r="A103" s="24"/>
      <c r="B103" s="31"/>
      <c r="C103" t="s" s="316">
        <v>123</v>
      </c>
      <c r="D103" t="s" s="326">
        <v>275</v>
      </c>
      <c r="E103" t="b" s="327">
        <v>0</v>
      </c>
      <c r="F103" t="s" s="326">
        <v>261</v>
      </c>
      <c r="G103" t="s" s="326">
        <v>266</v>
      </c>
      <c r="H103" t="s" s="328">
        <f>C103&amp;"|"&amp;D103&amp;"|"&amp;E103&amp;"|"&amp;F103&amp;"|"&amp;G103</f>
        <v>279</v>
      </c>
      <c r="I103" s="329">
        <v>0.43793824959359</v>
      </c>
      <c r="J103" s="329">
        <v>14.3578351134199</v>
      </c>
      <c r="K103" t="s" s="328">
        <f>D103&amp;"|"&amp;F103&amp;""</f>
        <v>277</v>
      </c>
      <c r="L103" s="329"/>
      <c r="M103" s="329"/>
      <c r="N103" s="329"/>
      <c r="O103" s="330"/>
      <c r="P103" s="32"/>
    </row>
    <row r="104" ht="14.6" customHeight="1">
      <c r="A104" s="24"/>
      <c r="B104" s="31"/>
      <c r="C104" t="s" s="316">
        <v>123</v>
      </c>
      <c r="D104" t="s" s="326">
        <v>275</v>
      </c>
      <c r="E104" t="b" s="327">
        <v>1</v>
      </c>
      <c r="F104" t="s" s="326">
        <v>261</v>
      </c>
      <c r="G104" t="s" s="326">
        <v>266</v>
      </c>
      <c r="H104" t="s" s="328">
        <f>C104&amp;"|"&amp;D104&amp;"|"&amp;E104&amp;"|"&amp;F104&amp;"|"&amp;G104</f>
        <v>280</v>
      </c>
      <c r="I104" s="329">
        <v>0.43793824959359</v>
      </c>
      <c r="J104" s="329">
        <v>14.3226973124793</v>
      </c>
      <c r="K104" t="s" s="328">
        <f>D104&amp;"|"&amp;F104&amp;""</f>
        <v>277</v>
      </c>
      <c r="L104" s="329"/>
      <c r="M104" s="329"/>
      <c r="N104" s="329"/>
      <c r="O104" s="330"/>
      <c r="P104" s="32"/>
    </row>
    <row r="105" ht="14.6" customHeight="1">
      <c r="A105" s="24"/>
      <c r="B105" s="31"/>
      <c r="C105" t="s" s="316">
        <v>123</v>
      </c>
      <c r="D105" t="s" s="326">
        <v>275</v>
      </c>
      <c r="E105" t="b" s="327">
        <v>0</v>
      </c>
      <c r="F105" t="s" s="326">
        <v>261</v>
      </c>
      <c r="G105" t="s" s="326">
        <v>269</v>
      </c>
      <c r="H105" t="s" s="328">
        <f>C105&amp;"|"&amp;D105&amp;"|"&amp;E105&amp;"|"&amp;F105&amp;"|"&amp;G105</f>
        <v>281</v>
      </c>
      <c r="I105" s="329">
        <v>0.681114206350906</v>
      </c>
      <c r="J105" s="329">
        <v>12.9355915937562</v>
      </c>
      <c r="K105" t="s" s="328">
        <f>D105&amp;"|"&amp;F105&amp;""</f>
        <v>277</v>
      </c>
      <c r="L105" s="329"/>
      <c r="M105" s="329"/>
      <c r="N105" s="329"/>
      <c r="O105" s="330"/>
      <c r="P105" s="32"/>
    </row>
    <row r="106" ht="14.6" customHeight="1">
      <c r="A106" s="24"/>
      <c r="B106" s="31"/>
      <c r="C106" t="s" s="316">
        <v>123</v>
      </c>
      <c r="D106" t="s" s="326">
        <v>275</v>
      </c>
      <c r="E106" t="b" s="327">
        <v>1</v>
      </c>
      <c r="F106" t="s" s="326">
        <v>261</v>
      </c>
      <c r="G106" t="s" s="326">
        <v>269</v>
      </c>
      <c r="H106" t="s" s="328">
        <f>C106&amp;"|"&amp;D106&amp;"|"&amp;E106&amp;"|"&amp;F106&amp;"|"&amp;G106</f>
        <v>282</v>
      </c>
      <c r="I106" s="329">
        <v>0.681114206350906</v>
      </c>
      <c r="J106" s="329">
        <v>12.9076076495413</v>
      </c>
      <c r="K106" t="s" s="328">
        <f>D106&amp;"|"&amp;F106&amp;""</f>
        <v>277</v>
      </c>
      <c r="L106" s="329"/>
      <c r="M106" s="329"/>
      <c r="N106" s="329"/>
      <c r="O106" s="330"/>
      <c r="P106" s="32"/>
    </row>
    <row r="107" ht="14.6" customHeight="1">
      <c r="A107" s="24"/>
      <c r="B107" s="31"/>
      <c r="C107" t="s" s="316">
        <v>123</v>
      </c>
      <c r="D107" t="s" s="326">
        <v>275</v>
      </c>
      <c r="E107" t="b" s="327">
        <v>1</v>
      </c>
      <c r="F107" t="s" s="326">
        <v>272</v>
      </c>
      <c r="G107" t="s" s="326">
        <v>262</v>
      </c>
      <c r="H107" t="s" s="328">
        <f>C107&amp;"|"&amp;D107&amp;"|"&amp;E107&amp;"|"&amp;F107&amp;"|"&amp;G107</f>
        <v>283</v>
      </c>
      <c r="I107" s="329">
        <v>0.157061735108283</v>
      </c>
      <c r="J107" s="329">
        <v>20.3861966713383</v>
      </c>
      <c r="K107" t="s" s="328">
        <f>D107&amp;"|"&amp;F107&amp;""</f>
        <v>284</v>
      </c>
      <c r="L107" s="329">
        <f>AVERAGE(I107:I108)</f>
        <v>0.496857017741445</v>
      </c>
      <c r="M107" s="329">
        <f>AVERAGE(J107:J108)</f>
        <v>19.3197197843171</v>
      </c>
      <c r="N107" s="329"/>
      <c r="O107" s="330"/>
      <c r="P107" s="32"/>
    </row>
    <row r="108" ht="14.6" customHeight="1">
      <c r="A108" s="24"/>
      <c r="B108" s="31"/>
      <c r="C108" t="s" s="316">
        <v>123</v>
      </c>
      <c r="D108" t="s" s="326">
        <v>275</v>
      </c>
      <c r="E108" t="b" s="327">
        <v>1</v>
      </c>
      <c r="F108" t="s" s="326">
        <v>272</v>
      </c>
      <c r="G108" t="s" s="326">
        <v>266</v>
      </c>
      <c r="H108" t="s" s="328">
        <f>C108&amp;"|"&amp;D108&amp;"|"&amp;E108&amp;"|"&amp;F108&amp;"|"&amp;G108</f>
        <v>285</v>
      </c>
      <c r="I108" s="329">
        <v>0.836652300374606</v>
      </c>
      <c r="J108" s="329">
        <v>18.2532428972958</v>
      </c>
      <c r="K108" t="s" s="328">
        <f>D108&amp;"|"&amp;F108&amp;""</f>
        <v>284</v>
      </c>
      <c r="L108" s="329"/>
      <c r="M108" s="329"/>
      <c r="N108" s="329"/>
      <c r="O108" s="330"/>
      <c r="P108" s="32"/>
    </row>
    <row r="109" ht="14.6" customHeight="1">
      <c r="A109" s="24"/>
      <c r="B109" s="31"/>
      <c r="C109" t="s" s="316">
        <v>123</v>
      </c>
      <c r="D109" t="s" s="326">
        <v>286</v>
      </c>
      <c r="E109" t="b" s="327">
        <v>0</v>
      </c>
      <c r="F109" t="s" s="326">
        <v>261</v>
      </c>
      <c r="G109" t="s" s="326">
        <v>262</v>
      </c>
      <c r="H109" t="s" s="328">
        <f>C109&amp;"|"&amp;D109&amp;"|"&amp;E109&amp;"|"&amp;F109&amp;"|"&amp;G109</f>
        <v>287</v>
      </c>
      <c r="I109" s="329">
        <v>0.100527810930805</v>
      </c>
      <c r="J109" s="329">
        <v>21.3201301246489</v>
      </c>
      <c r="K109" t="s" s="328">
        <f>D109&amp;"|"&amp;F109&amp;""</f>
        <v>288</v>
      </c>
      <c r="L109" s="329">
        <f>AVERAGE(I109,I111:I112)</f>
        <v>0.501958297576623</v>
      </c>
      <c r="M109" s="329">
        <f>AVERAGE(J109,J111:J112)</f>
        <v>16.8587647783249</v>
      </c>
      <c r="N109" s="329">
        <f>AVERAGE(I109:I114)</f>
        <v>0.435688395823828</v>
      </c>
      <c r="O109" s="330">
        <f>AVERAGE(J109:J114)</f>
        <v>18.0938786589844</v>
      </c>
      <c r="P109" s="32"/>
    </row>
    <row r="110" ht="14.6" customHeight="1">
      <c r="A110" s="24"/>
      <c r="B110" s="31"/>
      <c r="C110" t="s" s="316">
        <v>123</v>
      </c>
      <c r="D110" t="s" s="326">
        <v>286</v>
      </c>
      <c r="E110" t="b" s="327">
        <v>1</v>
      </c>
      <c r="F110" t="s" s="326">
        <v>261</v>
      </c>
      <c r="G110" t="s" s="326">
        <v>262</v>
      </c>
      <c r="H110" t="s" s="328">
        <f>C110&amp;"|"&amp;D110&amp;"|"&amp;E110&amp;"|"&amp;F110&amp;"|"&amp;G110</f>
        <v>289</v>
      </c>
      <c r="I110" s="329">
        <v>0.100527810930805</v>
      </c>
      <c r="J110" s="329">
        <v>21.2624895343453</v>
      </c>
      <c r="K110" t="s" s="328">
        <f>D110&amp;"|"&amp;F110&amp;""</f>
        <v>288</v>
      </c>
      <c r="L110" s="329"/>
      <c r="M110" s="329"/>
      <c r="N110" s="329"/>
      <c r="O110" s="330"/>
      <c r="P110" s="32"/>
    </row>
    <row r="111" ht="14.6" customHeight="1">
      <c r="A111" s="24"/>
      <c r="B111" s="31"/>
      <c r="C111" t="s" s="316">
        <v>123</v>
      </c>
      <c r="D111" t="s" s="326">
        <v>286</v>
      </c>
      <c r="E111" t="b" s="327">
        <v>1</v>
      </c>
      <c r="F111" t="s" s="326">
        <v>261</v>
      </c>
      <c r="G111" t="s" s="326">
        <v>266</v>
      </c>
      <c r="H111" t="s" s="328">
        <f>C111&amp;"|"&amp;D111&amp;"|"&amp;E111&amp;"|"&amp;F111&amp;"|"&amp;G111</f>
        <v>290</v>
      </c>
      <c r="I111" s="329">
        <v>0.5797887974831319</v>
      </c>
      <c r="J111" s="329">
        <v>15.4704383385299</v>
      </c>
      <c r="K111" t="s" s="328">
        <f>D111&amp;"|"&amp;F111&amp;""</f>
        <v>288</v>
      </c>
      <c r="L111" s="329"/>
      <c r="M111" s="329"/>
      <c r="N111" s="329"/>
      <c r="O111" s="330"/>
      <c r="P111" s="32"/>
    </row>
    <row r="112" ht="14.6" customHeight="1">
      <c r="A112" s="24"/>
      <c r="B112" s="31"/>
      <c r="C112" t="s" s="316">
        <v>123</v>
      </c>
      <c r="D112" t="s" s="326">
        <v>286</v>
      </c>
      <c r="E112" t="b" s="327">
        <v>0</v>
      </c>
      <c r="F112" t="s" s="326">
        <v>261</v>
      </c>
      <c r="G112" t="s" s="326">
        <v>269</v>
      </c>
      <c r="H112" t="s" s="328">
        <f>C112&amp;"|"&amp;D112&amp;"|"&amp;E112&amp;"|"&amp;F112&amp;"|"&amp;G112</f>
        <v>291</v>
      </c>
      <c r="I112" s="329">
        <v>0.825558284315933</v>
      </c>
      <c r="J112" s="329">
        <v>13.7857258717959</v>
      </c>
      <c r="K112" t="s" s="328">
        <f>D112&amp;"|"&amp;F112&amp;""</f>
        <v>288</v>
      </c>
      <c r="L112" s="329"/>
      <c r="M112" s="329"/>
      <c r="N112" s="329"/>
      <c r="O112" s="330"/>
      <c r="P112" s="32"/>
    </row>
    <row r="113" ht="14.6" customHeight="1">
      <c r="A113" s="24"/>
      <c r="B113" s="31"/>
      <c r="C113" t="s" s="316">
        <v>123</v>
      </c>
      <c r="D113" t="s" s="326">
        <v>286</v>
      </c>
      <c r="E113" t="b" s="327">
        <v>1</v>
      </c>
      <c r="F113" t="s" s="326">
        <v>261</v>
      </c>
      <c r="G113" t="s" s="326">
        <v>269</v>
      </c>
      <c r="H113" t="s" s="328">
        <f>C113&amp;"|"&amp;D113&amp;"|"&amp;E113&amp;"|"&amp;F113&amp;"|"&amp;G113</f>
        <v>292</v>
      </c>
      <c r="I113" s="329">
        <v>0.825558284315933</v>
      </c>
      <c r="J113" s="329">
        <v>13.7553256076444</v>
      </c>
      <c r="K113" t="s" s="328">
        <f>D113&amp;"|"&amp;F113&amp;""</f>
        <v>288</v>
      </c>
      <c r="L113" s="329"/>
      <c r="M113" s="329"/>
      <c r="N113" s="329"/>
      <c r="O113" s="330"/>
      <c r="P113" s="32"/>
    </row>
    <row r="114" ht="14.6" customHeight="1">
      <c r="A114" s="24"/>
      <c r="B114" s="31"/>
      <c r="C114" t="s" s="316">
        <v>123</v>
      </c>
      <c r="D114" t="s" s="326">
        <v>286</v>
      </c>
      <c r="E114" t="b" s="327">
        <v>1</v>
      </c>
      <c r="F114" t="s" s="326">
        <v>272</v>
      </c>
      <c r="G114" t="s" s="326">
        <v>262</v>
      </c>
      <c r="H114" t="s" s="328">
        <f>C114&amp;"|"&amp;D114&amp;"|"&amp;E114&amp;"|"&amp;F114&amp;"|"&amp;G114</f>
        <v>293</v>
      </c>
      <c r="I114" s="329">
        <v>0.182169386966357</v>
      </c>
      <c r="J114" s="329">
        <v>22.9691624769417</v>
      </c>
      <c r="K114" t="s" s="328">
        <f>D114&amp;"|"&amp;F114&amp;""</f>
        <v>294</v>
      </c>
      <c r="L114" s="329">
        <f>AVERAGE(I114)</f>
        <v>0.182169386966357</v>
      </c>
      <c r="M114" s="329">
        <f>AVERAGE(J114,J387,J388)</f>
        <v>15.5948076891695</v>
      </c>
      <c r="N114" s="329"/>
      <c r="O114" s="330"/>
      <c r="P114" s="32"/>
    </row>
    <row r="115" ht="14.6" customHeight="1">
      <c r="A115" s="24"/>
      <c r="B115" s="31"/>
      <c r="C115" t="s" s="316">
        <v>123</v>
      </c>
      <c r="D115" t="s" s="326">
        <v>295</v>
      </c>
      <c r="E115" t="b" s="327">
        <v>0</v>
      </c>
      <c r="F115" t="s" s="326">
        <v>261</v>
      </c>
      <c r="G115" t="s" s="326">
        <v>262</v>
      </c>
      <c r="H115" t="s" s="328">
        <f>C115&amp;"|"&amp;D115&amp;"|"&amp;E115&amp;"|"&amp;F115&amp;"|"&amp;G115</f>
        <v>296</v>
      </c>
      <c r="I115" s="329">
        <v>0.116078770807993</v>
      </c>
      <c r="J115" s="329">
        <v>57.9305528175294</v>
      </c>
      <c r="K115" t="s" s="328">
        <f>D115&amp;"|"&amp;F115&amp;""</f>
        <v>297</v>
      </c>
      <c r="L115" s="329">
        <f>AVERAGE(I115,I117:I118)</f>
        <v>0.554028033964278</v>
      </c>
      <c r="M115" s="329">
        <f>AVERAGE(J115,J117:J118)</f>
        <v>44.1807408096494</v>
      </c>
      <c r="N115" s="329">
        <f>AVERAGE(I115:I119)</f>
        <v>0.541073293197128</v>
      </c>
      <c r="O115" s="330">
        <f>AVERAGE(J115:J119)</f>
        <v>44.6876439518322</v>
      </c>
      <c r="P115" s="32"/>
    </row>
    <row r="116" ht="14.6" customHeight="1">
      <c r="A116" s="24"/>
      <c r="B116" s="31"/>
      <c r="C116" t="s" s="316">
        <v>123</v>
      </c>
      <c r="D116" t="s" s="326">
        <v>295</v>
      </c>
      <c r="E116" t="b" s="327">
        <v>1</v>
      </c>
      <c r="F116" t="s" s="326">
        <v>261</v>
      </c>
      <c r="G116" t="s" s="326">
        <v>262</v>
      </c>
      <c r="H116" t="s" s="328">
        <f>C116&amp;"|"&amp;D116&amp;"|"&amp;E116&amp;"|"&amp;F116&amp;"|"&amp;G116</f>
        <v>298</v>
      </c>
      <c r="I116" s="329">
        <v>0.114079078028276</v>
      </c>
      <c r="J116" s="329">
        <v>57.8532438913569</v>
      </c>
      <c r="K116" t="s" s="328">
        <f>D116&amp;"|"&amp;F116&amp;""</f>
        <v>297</v>
      </c>
      <c r="L116" s="329"/>
      <c r="M116" s="329"/>
      <c r="N116" s="329"/>
      <c r="O116" s="330"/>
      <c r="P116" s="32"/>
    </row>
    <row r="117" ht="14.6" customHeight="1">
      <c r="A117" s="24"/>
      <c r="B117" s="31"/>
      <c r="C117" t="s" s="316">
        <v>123</v>
      </c>
      <c r="D117" t="s" s="326">
        <v>295</v>
      </c>
      <c r="E117" t="b" s="327">
        <v>1</v>
      </c>
      <c r="F117" t="s" s="326">
        <v>261</v>
      </c>
      <c r="G117" t="s" s="326">
        <v>266</v>
      </c>
      <c r="H117" t="s" s="328">
        <f>C117&amp;"|"&amp;D117&amp;"|"&amp;E117&amp;"|"&amp;F117&amp;"|"&amp;G117</f>
        <v>299</v>
      </c>
      <c r="I117" s="329">
        <v>0.586915511464006</v>
      </c>
      <c r="J117" s="329">
        <v>40.0023581593865</v>
      </c>
      <c r="K117" t="s" s="328">
        <f>D117&amp;"|"&amp;F117&amp;""</f>
        <v>297</v>
      </c>
      <c r="L117" s="329"/>
      <c r="M117" s="329"/>
      <c r="N117" s="329"/>
      <c r="O117" s="330"/>
      <c r="P117" s="32"/>
    </row>
    <row r="118" ht="14.6" customHeight="1">
      <c r="A118" s="24"/>
      <c r="B118" s="31"/>
      <c r="C118" t="s" s="316">
        <v>123</v>
      </c>
      <c r="D118" t="s" s="326">
        <v>295</v>
      </c>
      <c r="E118" t="b" s="327">
        <v>0</v>
      </c>
      <c r="F118" t="s" s="326">
        <v>261</v>
      </c>
      <c r="G118" t="s" s="326">
        <v>269</v>
      </c>
      <c r="H118" t="s" s="328">
        <f>C118&amp;"|"&amp;D118&amp;"|"&amp;E118&amp;"|"&amp;F118&amp;"|"&amp;G118</f>
        <v>300</v>
      </c>
      <c r="I118" s="329">
        <v>0.9590898196208339</v>
      </c>
      <c r="J118" s="329">
        <v>34.6093114520323</v>
      </c>
      <c r="K118" t="s" s="328">
        <f>D118&amp;"|"&amp;F118&amp;""</f>
        <v>297</v>
      </c>
      <c r="L118" s="329"/>
      <c r="M118" s="329"/>
      <c r="N118" s="329"/>
      <c r="O118" s="330"/>
      <c r="P118" s="32"/>
    </row>
    <row r="119" ht="14.6" customHeight="1">
      <c r="A119" s="24"/>
      <c r="B119" s="31"/>
      <c r="C119" t="s" s="316">
        <v>123</v>
      </c>
      <c r="D119" t="s" s="326">
        <v>295</v>
      </c>
      <c r="E119" t="b" s="327">
        <v>1</v>
      </c>
      <c r="F119" t="s" s="326">
        <v>261</v>
      </c>
      <c r="G119" t="s" s="326">
        <v>269</v>
      </c>
      <c r="H119" t="s" s="328">
        <f>C119&amp;"|"&amp;D119&amp;"|"&amp;E119&amp;"|"&amp;F119&amp;"|"&amp;G119</f>
        <v>301</v>
      </c>
      <c r="I119" s="329">
        <v>0.929203286064531</v>
      </c>
      <c r="J119" s="329">
        <v>33.0427534388558</v>
      </c>
      <c r="K119" t="s" s="328">
        <f>D119&amp;"|"&amp;F119&amp;""</f>
        <v>297</v>
      </c>
      <c r="L119" s="329"/>
      <c r="M119" s="329"/>
      <c r="N119" s="329"/>
      <c r="O119" s="330"/>
      <c r="P119" s="32"/>
    </row>
    <row r="120" ht="14.6" customHeight="1">
      <c r="A120" s="24"/>
      <c r="B120" s="31"/>
      <c r="C120" t="s" s="316">
        <v>123</v>
      </c>
      <c r="D120" t="s" s="326">
        <v>302</v>
      </c>
      <c r="E120" t="b" s="327">
        <v>0</v>
      </c>
      <c r="F120" t="s" s="326">
        <v>261</v>
      </c>
      <c r="G120" t="s" s="326">
        <v>262</v>
      </c>
      <c r="H120" t="s" s="328">
        <f>C120&amp;"|"&amp;D120&amp;"|"&amp;E120&amp;"|"&amp;F120&amp;"|"&amp;G120</f>
        <v>303</v>
      </c>
      <c r="I120" s="329">
        <v>0.125707484376058</v>
      </c>
      <c r="J120" s="329">
        <v>130.057866560081</v>
      </c>
      <c r="K120" t="s" s="328">
        <f>D120&amp;"|"&amp;F120&amp;""</f>
        <v>304</v>
      </c>
      <c r="L120" s="329">
        <f>AVERAGE(I120,I122)</f>
        <v>0.473436915705192</v>
      </c>
      <c r="M120" s="329">
        <f>AVERAGE(J120,J122)</f>
        <v>98.83990093317639</v>
      </c>
      <c r="N120" s="329">
        <f>AVERAGE(I120:I123)</f>
        <v>0.316373758240472</v>
      </c>
      <c r="O120" s="330">
        <f>AVERAGE(J120:J123)</f>
        <v>116.293464534642</v>
      </c>
      <c r="P120" s="32"/>
    </row>
    <row r="121" ht="14.6" customHeight="1">
      <c r="A121" s="24"/>
      <c r="B121" s="31"/>
      <c r="C121" t="s" s="316">
        <v>123</v>
      </c>
      <c r="D121" t="s" s="326">
        <v>302</v>
      </c>
      <c r="E121" t="b" s="327">
        <v>1</v>
      </c>
      <c r="F121" t="s" s="326">
        <v>261</v>
      </c>
      <c r="G121" t="s" s="326">
        <v>262</v>
      </c>
      <c r="H121" t="s" s="328">
        <f>C121&amp;"|"&amp;D121&amp;"|"&amp;E121&amp;"|"&amp;F121&amp;"|"&amp;G121</f>
        <v>305</v>
      </c>
      <c r="I121" s="329">
        <v>0.122842993532616</v>
      </c>
      <c r="J121" s="329">
        <v>130.606724191817</v>
      </c>
      <c r="K121" t="s" s="328">
        <f>D121&amp;"|"&amp;F121&amp;""</f>
        <v>304</v>
      </c>
      <c r="L121" s="329"/>
      <c r="M121" s="329"/>
      <c r="N121" s="329"/>
      <c r="O121" s="330"/>
      <c r="P121" s="32"/>
    </row>
    <row r="122" ht="14.6" customHeight="1">
      <c r="A122" s="24"/>
      <c r="B122" s="31"/>
      <c r="C122" t="s" s="316">
        <v>123</v>
      </c>
      <c r="D122" t="s" s="326">
        <v>302</v>
      </c>
      <c r="E122" t="b" s="327">
        <v>1</v>
      </c>
      <c r="F122" t="s" s="326">
        <v>261</v>
      </c>
      <c r="G122" t="s" s="326">
        <v>269</v>
      </c>
      <c r="H122" t="s" s="328">
        <f>C122&amp;"|"&amp;D122&amp;"|"&amp;E122&amp;"|"&amp;F122&amp;"|"&amp;G122</f>
        <v>306</v>
      </c>
      <c r="I122" s="329">
        <v>0.821166347034325</v>
      </c>
      <c r="J122" s="329">
        <v>67.62193530627179</v>
      </c>
      <c r="K122" t="s" s="328">
        <f>D122&amp;"|"&amp;F122&amp;""</f>
        <v>304</v>
      </c>
      <c r="L122" s="329"/>
      <c r="M122" s="329"/>
      <c r="N122" s="329"/>
      <c r="O122" s="330"/>
      <c r="P122" s="32"/>
    </row>
    <row r="123" ht="14.6" customHeight="1">
      <c r="A123" s="24"/>
      <c r="B123" s="31"/>
      <c r="C123" t="s" s="316">
        <v>123</v>
      </c>
      <c r="D123" t="s" s="326">
        <v>302</v>
      </c>
      <c r="E123" t="b" s="327">
        <v>1</v>
      </c>
      <c r="F123" t="s" s="326">
        <v>272</v>
      </c>
      <c r="G123" t="s" s="326">
        <v>262</v>
      </c>
      <c r="H123" t="s" s="328">
        <f>C123&amp;"|"&amp;D123&amp;"|"&amp;E123&amp;"|"&amp;F123&amp;"|"&amp;G123</f>
        <v>307</v>
      </c>
      <c r="I123" s="329">
        <v>0.19577820801889</v>
      </c>
      <c r="J123" s="329">
        <v>136.887332080398</v>
      </c>
      <c r="K123" t="s" s="328">
        <f>D123&amp;"|"&amp;F123&amp;""</f>
        <v>308</v>
      </c>
      <c r="L123" s="329">
        <f>AVERAGE(I123)</f>
        <v>0.19577820801889</v>
      </c>
      <c r="M123" s="329">
        <f>AVERAGE(J123,J211,J212)</f>
        <v>126.012319569758</v>
      </c>
      <c r="N123" s="329"/>
      <c r="O123" s="330"/>
      <c r="P123" s="32"/>
    </row>
    <row r="124" ht="14.6" customHeight="1">
      <c r="A124" s="24"/>
      <c r="B124" s="31"/>
      <c r="C124" t="s" s="316">
        <v>123</v>
      </c>
      <c r="D124" t="s" s="326">
        <v>309</v>
      </c>
      <c r="E124" t="b" s="327">
        <v>1</v>
      </c>
      <c r="F124" t="s" s="326">
        <v>261</v>
      </c>
      <c r="G124" t="s" s="326">
        <v>262</v>
      </c>
      <c r="H124" t="s" s="328">
        <f>C124&amp;"|"&amp;D124&amp;"|"&amp;E124&amp;"|"&amp;F124&amp;"|"&amp;G124</f>
        <v>310</v>
      </c>
      <c r="I124" s="329">
        <v>0.131388027582525</v>
      </c>
      <c r="J124" s="329">
        <v>43.5004387772895</v>
      </c>
      <c r="K124" t="s" s="328">
        <f>D124&amp;"|"&amp;F124&amp;""</f>
        <v>311</v>
      </c>
      <c r="L124" s="329">
        <f>AVERAGE(I124:I125)</f>
        <v>0.647743274315673</v>
      </c>
      <c r="M124" s="329">
        <f>AVERAGE(J124:J125)</f>
        <v>31.5202511878944</v>
      </c>
      <c r="N124" s="329">
        <f>AVERAGE(I124:I126)</f>
        <v>0.497886042963655</v>
      </c>
      <c r="O124" s="330">
        <f>AVERAGE(J124:J126)</f>
        <v>36.3355705712556</v>
      </c>
      <c r="P124" s="32"/>
    </row>
    <row r="125" ht="14.6" customHeight="1">
      <c r="A125" s="24"/>
      <c r="B125" s="31"/>
      <c r="C125" t="s" s="316">
        <v>123</v>
      </c>
      <c r="D125" t="s" s="326">
        <v>309</v>
      </c>
      <c r="E125" t="b" s="327">
        <v>1</v>
      </c>
      <c r="F125" t="s" s="326">
        <v>261</v>
      </c>
      <c r="G125" t="s" s="326">
        <v>269</v>
      </c>
      <c r="H125" t="s" s="328">
        <f>C125&amp;"|"&amp;D125&amp;"|"&amp;E125&amp;"|"&amp;F125&amp;"|"&amp;G125</f>
        <v>312</v>
      </c>
      <c r="I125" s="329">
        <v>1.16409852104882</v>
      </c>
      <c r="J125" s="329">
        <v>19.5400635984992</v>
      </c>
      <c r="K125" t="s" s="328">
        <f>D125&amp;"|"&amp;F125&amp;""</f>
        <v>311</v>
      </c>
      <c r="L125" s="329"/>
      <c r="M125" s="329"/>
      <c r="N125" s="329"/>
      <c r="O125" s="330"/>
      <c r="P125" s="32"/>
    </row>
    <row r="126" ht="14.6" customHeight="1">
      <c r="A126" s="24"/>
      <c r="B126" s="31"/>
      <c r="C126" t="s" s="316">
        <v>123</v>
      </c>
      <c r="D126" t="s" s="326">
        <v>309</v>
      </c>
      <c r="E126" t="b" s="327">
        <v>1</v>
      </c>
      <c r="F126" t="s" s="326">
        <v>272</v>
      </c>
      <c r="G126" t="s" s="326">
        <v>262</v>
      </c>
      <c r="H126" t="s" s="328">
        <f>C126&amp;"|"&amp;D126&amp;"|"&amp;E126&amp;"|"&amp;F126&amp;"|"&amp;G126</f>
        <v>313</v>
      </c>
      <c r="I126" s="329">
        <v>0.198171580259621</v>
      </c>
      <c r="J126" s="329">
        <v>45.966209337978</v>
      </c>
      <c r="K126" t="s" s="328">
        <f>D126&amp;"|"&amp;F126&amp;""</f>
        <v>314</v>
      </c>
      <c r="L126" s="329">
        <f>AVERAGE(I126)</f>
        <v>0.198171580259621</v>
      </c>
      <c r="M126" s="329">
        <f>AVERAGE(J126,J411:J412)</f>
        <v>73.6187467803848</v>
      </c>
      <c r="N126" s="329"/>
      <c r="O126" s="330"/>
      <c r="P126" s="32"/>
    </row>
    <row r="127" ht="14.6" customHeight="1">
      <c r="A127" s="24"/>
      <c r="B127" s="31"/>
      <c r="C127" t="s" s="316">
        <v>123</v>
      </c>
      <c r="D127" t="s" s="326">
        <v>315</v>
      </c>
      <c r="E127" t="b" s="327">
        <v>0</v>
      </c>
      <c r="F127" t="s" s="326">
        <v>261</v>
      </c>
      <c r="G127" t="s" s="326">
        <v>262</v>
      </c>
      <c r="H127" t="s" s="328">
        <f>C127&amp;"|"&amp;D127&amp;"|"&amp;E127&amp;"|"&amp;F127&amp;"|"&amp;G127</f>
        <v>316</v>
      </c>
      <c r="I127" s="329">
        <v>0.0755938829522927</v>
      </c>
      <c r="J127" s="329">
        <v>12.8864458039101</v>
      </c>
      <c r="K127" t="s" s="328">
        <f>D127&amp;"|"&amp;F127&amp;""</f>
        <v>317</v>
      </c>
      <c r="L127" s="329">
        <f>AVERAGE(I128,I130,I132)</f>
        <v>0.286996508653837</v>
      </c>
      <c r="M127" s="329">
        <f>AVERAGE(J128,J130,J132)</f>
        <v>9.900057786746389</v>
      </c>
      <c r="N127" s="329">
        <f>AVERAGE(I127:I134)</f>
        <v>0.272172313747857</v>
      </c>
      <c r="O127" s="330">
        <f>AVERAGE(J127:J134)</f>
        <v>10.7204485820426</v>
      </c>
      <c r="P127" s="32"/>
    </row>
    <row r="128" ht="14.6" customHeight="1">
      <c r="A128" s="24"/>
      <c r="B128" s="31"/>
      <c r="C128" t="s" s="316">
        <v>123</v>
      </c>
      <c r="D128" t="s" s="326">
        <v>315</v>
      </c>
      <c r="E128" t="b" s="327">
        <v>1</v>
      </c>
      <c r="F128" t="s" s="326">
        <v>261</v>
      </c>
      <c r="G128" t="s" s="326">
        <v>262</v>
      </c>
      <c r="H128" t="s" s="328">
        <f>C128&amp;"|"&amp;D128&amp;"|"&amp;E128&amp;"|"&amp;F128&amp;"|"&amp;G128</f>
        <v>318</v>
      </c>
      <c r="I128" s="329">
        <v>0.0755937145012871</v>
      </c>
      <c r="J128" s="329">
        <v>12.8052708639207</v>
      </c>
      <c r="K128" t="s" s="328">
        <f>D128&amp;"|"&amp;F128&amp;""</f>
        <v>317</v>
      </c>
      <c r="L128" s="329"/>
      <c r="M128" s="329"/>
      <c r="N128" s="329"/>
      <c r="O128" s="330"/>
      <c r="P128" s="32"/>
    </row>
    <row r="129" ht="14.6" customHeight="1">
      <c r="A129" s="24"/>
      <c r="B129" s="31"/>
      <c r="C129" t="s" s="316">
        <v>123</v>
      </c>
      <c r="D129" t="s" s="326">
        <v>315</v>
      </c>
      <c r="E129" t="b" s="327">
        <v>0</v>
      </c>
      <c r="F129" t="s" s="326">
        <v>261</v>
      </c>
      <c r="G129" t="s" s="326">
        <v>266</v>
      </c>
      <c r="H129" t="s" s="328">
        <f>C129&amp;"|"&amp;D129&amp;"|"&amp;E129&amp;"|"&amp;F129&amp;"|"&amp;G129</f>
        <v>319</v>
      </c>
      <c r="I129" s="329">
        <v>0.181680908997599</v>
      </c>
      <c r="J129" s="329">
        <v>9.976425105368991</v>
      </c>
      <c r="K129" t="s" s="328">
        <f>D129&amp;"|"&amp;F129&amp;""</f>
        <v>317</v>
      </c>
      <c r="L129" s="329"/>
      <c r="M129" s="329"/>
      <c r="N129" s="329"/>
      <c r="O129" s="330"/>
      <c r="P129" s="32"/>
    </row>
    <row r="130" ht="14.6" customHeight="1">
      <c r="A130" s="24"/>
      <c r="B130" s="31"/>
      <c r="C130" t="s" s="316">
        <v>123</v>
      </c>
      <c r="D130" t="s" s="326">
        <v>315</v>
      </c>
      <c r="E130" t="b" s="327">
        <v>1</v>
      </c>
      <c r="F130" t="s" s="326">
        <v>261</v>
      </c>
      <c r="G130" t="s" s="326">
        <v>266</v>
      </c>
      <c r="H130" t="s" s="328">
        <f>C130&amp;"|"&amp;D130&amp;"|"&amp;E130&amp;"|"&amp;F130&amp;"|"&amp;G130</f>
        <v>320</v>
      </c>
      <c r="I130" s="329">
        <v>0.181680700004995</v>
      </c>
      <c r="J130" s="329">
        <v>9.91460562157461</v>
      </c>
      <c r="K130" t="s" s="328">
        <f>D130&amp;"|"&amp;F130&amp;""</f>
        <v>317</v>
      </c>
      <c r="L130" s="329"/>
      <c r="M130" s="329"/>
      <c r="N130" s="329"/>
      <c r="O130" s="330"/>
      <c r="P130" s="32"/>
    </row>
    <row r="131" ht="14.6" customHeight="1">
      <c r="A131" s="24"/>
      <c r="B131" s="31"/>
      <c r="C131" t="s" s="316">
        <v>123</v>
      </c>
      <c r="D131" t="s" s="326">
        <v>315</v>
      </c>
      <c r="E131" t="b" s="327">
        <v>0</v>
      </c>
      <c r="F131" t="s" s="326">
        <v>261</v>
      </c>
      <c r="G131" t="s" s="326">
        <v>269</v>
      </c>
      <c r="H131" t="s" s="328">
        <f>C131&amp;"|"&amp;D131&amp;"|"&amp;E131&amp;"|"&amp;F131&amp;"|"&amp;G131</f>
        <v>321</v>
      </c>
      <c r="I131" s="329">
        <v>0.603745344062867</v>
      </c>
      <c r="J131" s="329">
        <v>6.99889924706518</v>
      </c>
      <c r="K131" t="s" s="328">
        <f>D131&amp;"|"&amp;F131&amp;""</f>
        <v>317</v>
      </c>
      <c r="L131" s="329"/>
      <c r="M131" s="329"/>
      <c r="N131" s="329"/>
      <c r="O131" s="330"/>
      <c r="P131" s="32"/>
    </row>
    <row r="132" ht="14.6" customHeight="1">
      <c r="A132" s="24"/>
      <c r="B132" s="31"/>
      <c r="C132" t="s" s="316">
        <v>123</v>
      </c>
      <c r="D132" t="s" s="326">
        <v>315</v>
      </c>
      <c r="E132" t="b" s="327">
        <v>1</v>
      </c>
      <c r="F132" t="s" s="326">
        <v>261</v>
      </c>
      <c r="G132" t="s" s="326">
        <v>269</v>
      </c>
      <c r="H132" t="s" s="328">
        <f>C132&amp;"|"&amp;D132&amp;"|"&amp;E132&amp;"|"&amp;F132&amp;"|"&amp;G132</f>
        <v>322</v>
      </c>
      <c r="I132" s="329">
        <v>0.60371511145523</v>
      </c>
      <c r="J132" s="329">
        <v>6.98029687474386</v>
      </c>
      <c r="K132" t="s" s="328">
        <f>D132&amp;"|"&amp;F132&amp;""</f>
        <v>317</v>
      </c>
      <c r="L132" s="329"/>
      <c r="M132" s="329"/>
      <c r="N132" s="329"/>
      <c r="O132" s="330"/>
      <c r="P132" s="32"/>
    </row>
    <row r="133" ht="14.6" customHeight="1">
      <c r="A133" s="24"/>
      <c r="B133" s="31"/>
      <c r="C133" t="s" s="316">
        <v>123</v>
      </c>
      <c r="D133" t="s" s="326">
        <v>315</v>
      </c>
      <c r="E133" t="b" s="327">
        <v>1</v>
      </c>
      <c r="F133" t="s" s="326">
        <v>272</v>
      </c>
      <c r="G133" t="s" s="326">
        <v>262</v>
      </c>
      <c r="H133" t="s" s="328">
        <f>C133&amp;"|"&amp;D133&amp;"|"&amp;E133&amp;"|"&amp;F133&amp;"|"&amp;G133</f>
        <v>323</v>
      </c>
      <c r="I133" s="329">
        <v>0.124749815491332</v>
      </c>
      <c r="J133" s="329">
        <v>13.622593299317</v>
      </c>
      <c r="K133" t="s" s="328">
        <f>D133&amp;"|"&amp;F133&amp;""</f>
        <v>324</v>
      </c>
      <c r="L133" s="329">
        <f>AVERAGE(I133:I134)</f>
        <v>0.227684424004292</v>
      </c>
      <c r="M133" s="329">
        <f>AVERAGE(J133:J134,J231)</f>
        <v>11.1694193039559</v>
      </c>
      <c r="N133" s="329"/>
      <c r="O133" s="330"/>
      <c r="P133" s="32"/>
    </row>
    <row r="134" ht="14.6" customHeight="1">
      <c r="A134" s="24"/>
      <c r="B134" s="31"/>
      <c r="C134" t="s" s="316">
        <v>123</v>
      </c>
      <c r="D134" t="s" s="326">
        <v>315</v>
      </c>
      <c r="E134" t="b" s="327">
        <v>1</v>
      </c>
      <c r="F134" t="s" s="326">
        <v>272</v>
      </c>
      <c r="G134" t="s" s="326">
        <v>266</v>
      </c>
      <c r="H134" t="s" s="328">
        <f>C134&amp;"|"&amp;D134&amp;"|"&amp;E134&amp;"|"&amp;F134&amp;"|"&amp;G134</f>
        <v>325</v>
      </c>
      <c r="I134" s="329">
        <v>0.330619032517251</v>
      </c>
      <c r="J134" s="329">
        <v>12.5790518404401</v>
      </c>
      <c r="K134" t="s" s="328">
        <f>D134&amp;"|"&amp;F134&amp;""</f>
        <v>324</v>
      </c>
      <c r="L134" s="329"/>
      <c r="M134" s="329"/>
      <c r="N134" s="329"/>
      <c r="O134" s="330"/>
      <c r="P134" s="32"/>
    </row>
    <row r="135" ht="14.6" customHeight="1">
      <c r="A135" s="24"/>
      <c r="B135" s="31"/>
      <c r="C135" t="s" s="316">
        <v>123</v>
      </c>
      <c r="D135" t="s" s="326">
        <v>326</v>
      </c>
      <c r="E135" t="b" s="327">
        <v>1</v>
      </c>
      <c r="F135" t="s" s="326">
        <v>261</v>
      </c>
      <c r="G135" t="s" s="326">
        <v>262</v>
      </c>
      <c r="H135" t="s" s="328">
        <f>C135&amp;"|"&amp;D135&amp;"|"&amp;E135&amp;"|"&amp;F135&amp;"|"&amp;G135</f>
        <v>327</v>
      </c>
      <c r="I135" s="329">
        <v>0.106500203282428</v>
      </c>
      <c r="J135" s="329">
        <v>24.7670527154132</v>
      </c>
      <c r="K135" t="s" s="328">
        <f>D135&amp;"|"&amp;F135&amp;""</f>
        <v>328</v>
      </c>
      <c r="L135" s="329">
        <f>AVERAGE(I135:I137)</f>
        <v>0.494832253594777</v>
      </c>
      <c r="M135" s="329">
        <f>AVERAGE(J135:J137)</f>
        <v>19.9799521110296</v>
      </c>
      <c r="N135" s="329">
        <f>AVERAGE(I135:I138)</f>
        <v>0.416926296563613</v>
      </c>
      <c r="O135" s="330">
        <f>AVERAGE(J135:J138)</f>
        <v>21.5580868464931</v>
      </c>
      <c r="P135" s="32"/>
    </row>
    <row r="136" ht="14.6" customHeight="1">
      <c r="A136" s="24"/>
      <c r="B136" s="31"/>
      <c r="C136" t="s" s="316">
        <v>123</v>
      </c>
      <c r="D136" t="s" s="326">
        <v>326</v>
      </c>
      <c r="E136" t="b" s="327">
        <v>1</v>
      </c>
      <c r="F136" t="s" s="326">
        <v>261</v>
      </c>
      <c r="G136" t="s" s="326">
        <v>266</v>
      </c>
      <c r="H136" t="s" s="328">
        <f>C136&amp;"|"&amp;D136&amp;"|"&amp;E136&amp;"|"&amp;F136&amp;"|"&amp;G136</f>
        <v>329</v>
      </c>
      <c r="I136" s="329">
        <v>0.506959628200812</v>
      </c>
      <c r="J136" s="329">
        <v>19.0367647590491</v>
      </c>
      <c r="K136" t="s" s="328">
        <f>D136&amp;"|"&amp;F136&amp;""</f>
        <v>328</v>
      </c>
      <c r="L136" s="329"/>
      <c r="M136" s="329"/>
      <c r="N136" s="329"/>
      <c r="O136" s="330"/>
      <c r="P136" s="32"/>
    </row>
    <row r="137" ht="14.6" customHeight="1">
      <c r="A137" s="24"/>
      <c r="B137" s="31"/>
      <c r="C137" t="s" s="316">
        <v>123</v>
      </c>
      <c r="D137" t="s" s="326">
        <v>326</v>
      </c>
      <c r="E137" t="b" s="327">
        <v>1</v>
      </c>
      <c r="F137" t="s" s="326">
        <v>261</v>
      </c>
      <c r="G137" t="s" s="326">
        <v>269</v>
      </c>
      <c r="H137" t="s" s="328">
        <f>C137&amp;"|"&amp;D137&amp;"|"&amp;E137&amp;"|"&amp;F137&amp;"|"&amp;G137</f>
        <v>330</v>
      </c>
      <c r="I137" s="329">
        <v>0.87103692930109</v>
      </c>
      <c r="J137" s="329">
        <v>16.1360388586265</v>
      </c>
      <c r="K137" t="s" s="328">
        <f>D137&amp;"|"&amp;F137&amp;""</f>
        <v>328</v>
      </c>
      <c r="L137" s="329"/>
      <c r="M137" s="329"/>
      <c r="N137" s="329"/>
      <c r="O137" s="330"/>
      <c r="P137" s="32"/>
    </row>
    <row r="138" ht="14.6" customHeight="1">
      <c r="A138" s="24"/>
      <c r="B138" s="31"/>
      <c r="C138" t="s" s="316">
        <v>123</v>
      </c>
      <c r="D138" t="s" s="326">
        <v>326</v>
      </c>
      <c r="E138" t="b" s="327">
        <v>1</v>
      </c>
      <c r="F138" t="s" s="326">
        <v>272</v>
      </c>
      <c r="G138" t="s" s="326">
        <v>262</v>
      </c>
      <c r="H138" t="s" s="328">
        <f>C138&amp;"|"&amp;D138&amp;"|"&amp;E138&amp;"|"&amp;F138&amp;"|"&amp;G138</f>
        <v>331</v>
      </c>
      <c r="I138" s="329">
        <v>0.18320842547012</v>
      </c>
      <c r="J138" s="329">
        <v>26.2924910528836</v>
      </c>
      <c r="K138" t="s" s="328">
        <f>D138&amp;"|"&amp;F138&amp;""</f>
        <v>332</v>
      </c>
      <c r="L138" s="329">
        <f>AVERAGE(I138)</f>
        <v>0.18320842547012</v>
      </c>
      <c r="M138" s="329">
        <f>AVERAGE(J138,J435:J436)</f>
        <v>31.543447301252</v>
      </c>
      <c r="N138" s="329"/>
      <c r="O138" s="330"/>
      <c r="P138" s="32"/>
    </row>
    <row r="139" ht="14.6" customHeight="1">
      <c r="A139" s="24"/>
      <c r="B139" s="31"/>
      <c r="C139" t="s" s="316">
        <v>333</v>
      </c>
      <c r="D139" t="s" s="326">
        <v>260</v>
      </c>
      <c r="E139" t="b" s="327">
        <v>0</v>
      </c>
      <c r="F139" t="s" s="326">
        <v>261</v>
      </c>
      <c r="G139" t="s" s="326">
        <v>262</v>
      </c>
      <c r="H139" t="s" s="328">
        <f>C139&amp;"|"&amp;D139&amp;"|"&amp;E139&amp;"|"&amp;F139&amp;"|"&amp;G139</f>
        <v>334</v>
      </c>
      <c r="I139" s="329">
        <v>0.143926341932306</v>
      </c>
      <c r="J139" s="329">
        <v>25.7015496349466</v>
      </c>
      <c r="K139" t="s" s="328">
        <f>D139&amp;"|"&amp;F139&amp;""</f>
        <v>264</v>
      </c>
      <c r="L139" s="329">
        <f>AVERAGE(I139,I141,I143)</f>
        <v>0.59292354852337</v>
      </c>
      <c r="M139" s="329">
        <f>AVERAGE(J139,J141,J143)</f>
        <v>21.2834487749113</v>
      </c>
      <c r="N139" s="329">
        <f>AVERAGE(I139:I145)</f>
        <v>0.544693443619342</v>
      </c>
      <c r="O139" s="330">
        <f>AVERAGE(J139:J145)</f>
        <v>22.1044127046207</v>
      </c>
      <c r="P139" s="32"/>
    </row>
    <row r="140" ht="14.6" customHeight="1">
      <c r="A140" s="24"/>
      <c r="B140" s="31"/>
      <c r="C140" t="s" s="316">
        <v>333</v>
      </c>
      <c r="D140" t="s" s="326">
        <v>260</v>
      </c>
      <c r="E140" t="b" s="327">
        <v>1</v>
      </c>
      <c r="F140" t="s" s="326">
        <v>261</v>
      </c>
      <c r="G140" t="s" s="326">
        <v>262</v>
      </c>
      <c r="H140" t="s" s="328">
        <f>C140&amp;"|"&amp;D140&amp;"|"&amp;E140&amp;"|"&amp;F140&amp;"|"&amp;G140</f>
        <v>335</v>
      </c>
      <c r="I140" s="329">
        <v>0.143914612988582</v>
      </c>
      <c r="J140" s="329">
        <v>25.6171030860567</v>
      </c>
      <c r="K140" t="s" s="328">
        <f>D140&amp;"|"&amp;F140&amp;""</f>
        <v>264</v>
      </c>
      <c r="L140" s="329"/>
      <c r="M140" s="329"/>
      <c r="N140" s="329"/>
      <c r="O140" s="330"/>
      <c r="P140" s="32"/>
    </row>
    <row r="141" ht="14.6" customHeight="1">
      <c r="A141" s="24"/>
      <c r="B141" s="31"/>
      <c r="C141" t="s" s="316">
        <v>333</v>
      </c>
      <c r="D141" t="s" s="326">
        <v>260</v>
      </c>
      <c r="E141" t="b" s="327">
        <v>0</v>
      </c>
      <c r="F141" t="s" s="326">
        <v>261</v>
      </c>
      <c r="G141" t="s" s="326">
        <v>266</v>
      </c>
      <c r="H141" t="s" s="328">
        <f>C141&amp;"|"&amp;D141&amp;"|"&amp;E141&amp;"|"&amp;F141&amp;"|"&amp;G141</f>
        <v>336</v>
      </c>
      <c r="I141" s="329">
        <v>0.682076796624818</v>
      </c>
      <c r="J141" s="329">
        <v>19.7943968685478</v>
      </c>
      <c r="K141" t="s" s="328">
        <f>D141&amp;"|"&amp;F141&amp;""</f>
        <v>264</v>
      </c>
      <c r="L141" s="329"/>
      <c r="M141" s="329"/>
      <c r="N141" s="329"/>
      <c r="O141" s="330"/>
      <c r="P141" s="32"/>
    </row>
    <row r="142" ht="14.6" customHeight="1">
      <c r="A142" s="24"/>
      <c r="B142" s="31"/>
      <c r="C142" t="s" s="316">
        <v>333</v>
      </c>
      <c r="D142" t="s" s="326">
        <v>260</v>
      </c>
      <c r="E142" t="b" s="327">
        <v>1</v>
      </c>
      <c r="F142" t="s" s="326">
        <v>261</v>
      </c>
      <c r="G142" t="s" s="326">
        <v>266</v>
      </c>
      <c r="H142" t="s" s="328">
        <f>C142&amp;"|"&amp;D142&amp;"|"&amp;E142&amp;"|"&amp;F142&amp;"|"&amp;G142</f>
        <v>337</v>
      </c>
      <c r="I142" s="329">
        <v>0.682009216249799</v>
      </c>
      <c r="J142" s="329">
        <v>19.7353217991423</v>
      </c>
      <c r="K142" t="s" s="328">
        <f>D142&amp;"|"&amp;F142&amp;""</f>
        <v>264</v>
      </c>
      <c r="L142" s="329"/>
      <c r="M142" s="329"/>
      <c r="N142" s="329"/>
      <c r="O142" s="330"/>
      <c r="P142" s="32"/>
    </row>
    <row r="143" ht="14.6" customHeight="1">
      <c r="A143" s="24"/>
      <c r="B143" s="31"/>
      <c r="C143" t="s" s="316">
        <v>333</v>
      </c>
      <c r="D143" t="s" s="326">
        <v>260</v>
      </c>
      <c r="E143" t="b" s="327">
        <v>0</v>
      </c>
      <c r="F143" t="s" s="326">
        <v>261</v>
      </c>
      <c r="G143" t="s" s="326">
        <v>269</v>
      </c>
      <c r="H143" t="s" s="328">
        <f>C143&amp;"|"&amp;D143&amp;"|"&amp;E143&amp;"|"&amp;F143&amp;"|"&amp;G143</f>
        <v>338</v>
      </c>
      <c r="I143" s="329">
        <v>0.952767507012987</v>
      </c>
      <c r="J143" s="329">
        <v>18.3543998212395</v>
      </c>
      <c r="K143" t="s" s="328">
        <f>D143&amp;"|"&amp;F143&amp;""</f>
        <v>264</v>
      </c>
      <c r="L143" s="329"/>
      <c r="M143" s="329"/>
      <c r="N143" s="329"/>
      <c r="O143" s="330"/>
      <c r="P143" s="32"/>
    </row>
    <row r="144" ht="14.6" customHeight="1">
      <c r="A144" s="24"/>
      <c r="B144" s="31"/>
      <c r="C144" t="s" s="316">
        <v>333</v>
      </c>
      <c r="D144" t="s" s="326">
        <v>260</v>
      </c>
      <c r="E144" t="b" s="327">
        <v>1</v>
      </c>
      <c r="F144" t="s" s="326">
        <v>261</v>
      </c>
      <c r="G144" t="s" s="326">
        <v>269</v>
      </c>
      <c r="H144" t="s" s="328">
        <f>C144&amp;"|"&amp;D144&amp;"|"&amp;E144&amp;"|"&amp;F144&amp;"|"&amp;G144</f>
        <v>339</v>
      </c>
      <c r="I144" s="329">
        <v>0.952614112982092</v>
      </c>
      <c r="J144" s="329">
        <v>18.3055969315604</v>
      </c>
      <c r="K144" t="s" s="328">
        <f>D144&amp;"|"&amp;F144&amp;""</f>
        <v>264</v>
      </c>
      <c r="L144" s="329"/>
      <c r="M144" s="329"/>
      <c r="N144" s="329"/>
      <c r="O144" s="330"/>
      <c r="P144" s="32"/>
    </row>
    <row r="145" ht="14.6" customHeight="1">
      <c r="A145" s="24"/>
      <c r="B145" s="31"/>
      <c r="C145" t="s" s="316">
        <v>333</v>
      </c>
      <c r="D145" t="s" s="326">
        <v>260</v>
      </c>
      <c r="E145" t="b" s="327">
        <v>1</v>
      </c>
      <c r="F145" t="s" s="326">
        <v>272</v>
      </c>
      <c r="G145" t="s" s="326">
        <v>262</v>
      </c>
      <c r="H145" t="s" s="328">
        <f>C145&amp;"|"&amp;D145&amp;"|"&amp;E145&amp;"|"&amp;F145&amp;"|"&amp;G145</f>
        <v>340</v>
      </c>
      <c r="I145" s="329">
        <v>0.255545517544808</v>
      </c>
      <c r="J145" s="329">
        <v>27.2225207908519</v>
      </c>
      <c r="K145" t="s" s="328">
        <f>D145&amp;"|"&amp;F145&amp;""</f>
        <v>274</v>
      </c>
      <c r="L145" s="329">
        <f>AVERAGE(I145:I146)</f>
        <v>0.8996512293560091</v>
      </c>
      <c r="M145" s="329">
        <f>AVERAGE(J145:J146)</f>
        <v>24.168159812207</v>
      </c>
      <c r="N145" s="329"/>
      <c r="O145" s="330"/>
      <c r="P145" s="32"/>
    </row>
    <row r="146" ht="14.6" customHeight="1">
      <c r="A146" s="24"/>
      <c r="B146" s="31"/>
      <c r="C146" t="s" s="316">
        <v>333</v>
      </c>
      <c r="D146" t="s" s="326">
        <v>260</v>
      </c>
      <c r="E146" t="b" s="327">
        <v>1</v>
      </c>
      <c r="F146" t="s" s="326">
        <v>272</v>
      </c>
      <c r="G146" t="s" s="326">
        <v>269</v>
      </c>
      <c r="H146" t="s" s="328">
        <f>C146&amp;"|"&amp;D146&amp;"|"&amp;E146&amp;"|"&amp;F146&amp;"|"&amp;G146</f>
        <v>341</v>
      </c>
      <c r="I146" s="329">
        <v>1.54375694116721</v>
      </c>
      <c r="J146" s="329">
        <v>21.1137988335621</v>
      </c>
      <c r="K146" t="s" s="328">
        <f>D146&amp;"|"&amp;F146&amp;""</f>
        <v>274</v>
      </c>
      <c r="L146" s="329"/>
      <c r="M146" s="329"/>
      <c r="N146" s="329"/>
      <c r="O146" s="330"/>
      <c r="P146" s="32"/>
    </row>
    <row r="147" ht="14.6" customHeight="1">
      <c r="A147" s="24"/>
      <c r="B147" s="31"/>
      <c r="C147" t="s" s="316">
        <v>333</v>
      </c>
      <c r="D147" t="s" s="326">
        <v>275</v>
      </c>
      <c r="E147" t="b" s="327">
        <v>0</v>
      </c>
      <c r="F147" t="s" s="326">
        <v>261</v>
      </c>
      <c r="G147" t="s" s="326">
        <v>262</v>
      </c>
      <c r="H147" t="s" s="328">
        <f>C147&amp;"|"&amp;D147&amp;"|"&amp;E147&amp;"|"&amp;F147&amp;"|"&amp;G147</f>
        <v>342</v>
      </c>
      <c r="I147" s="329">
        <v>0.112048101846297</v>
      </c>
      <c r="J147" s="329">
        <v>21.0814432873991</v>
      </c>
      <c r="K147" t="s" s="328">
        <f>D147&amp;"|"&amp;F147&amp;""</f>
        <v>277</v>
      </c>
      <c r="L147" s="329">
        <f>AVERAGE(I147,I150,I152)</f>
        <v>0.428804541416556</v>
      </c>
      <c r="M147" s="329">
        <f>AVERAGE(J147,J150,J152)</f>
        <v>16.7295202226364</v>
      </c>
      <c r="N147" s="329">
        <f>AVERAGE(I147:I156)</f>
        <v>0.909221002907127</v>
      </c>
      <c r="O147" s="330">
        <f>AVERAGE(J147:J156)</f>
        <v>18.8474701997823</v>
      </c>
      <c r="P147" s="32"/>
    </row>
    <row r="148" ht="14.6" customHeight="1">
      <c r="A148" s="24"/>
      <c r="B148" s="31"/>
      <c r="C148" t="s" s="316">
        <v>333</v>
      </c>
      <c r="D148" t="s" s="326">
        <v>275</v>
      </c>
      <c r="E148" t="b" s="327">
        <v>1</v>
      </c>
      <c r="F148" t="s" s="326">
        <v>261</v>
      </c>
      <c r="G148" t="s" s="326">
        <v>262</v>
      </c>
      <c r="H148" t="s" s="328">
        <f>C148&amp;"|"&amp;D148&amp;"|"&amp;E148&amp;"|"&amp;F148&amp;"|"&amp;G148</f>
        <v>343</v>
      </c>
      <c r="I148" s="329">
        <v>0.112048101846297</v>
      </c>
      <c r="J148" s="329">
        <v>21.0224579762399</v>
      </c>
      <c r="K148" t="s" s="328">
        <f>D148&amp;"|"&amp;F148&amp;""</f>
        <v>277</v>
      </c>
      <c r="L148" s="329"/>
      <c r="M148" s="329"/>
      <c r="N148" s="329"/>
      <c r="O148" s="330"/>
      <c r="P148" s="32"/>
    </row>
    <row r="149" ht="14.6" customHeight="1">
      <c r="A149" s="24"/>
      <c r="B149" s="31"/>
      <c r="C149" t="s" s="316">
        <v>333</v>
      </c>
      <c r="D149" t="s" s="326">
        <v>275</v>
      </c>
      <c r="E149" t="b" s="327">
        <v>0</v>
      </c>
      <c r="F149" t="s" s="326">
        <v>261</v>
      </c>
      <c r="G149" t="s" s="326">
        <v>266</v>
      </c>
      <c r="H149" t="s" s="328">
        <f>C149&amp;"|"&amp;D149&amp;"|"&amp;E149&amp;"|"&amp;F149&amp;"|"&amp;G149</f>
        <v>344</v>
      </c>
      <c r="I149" s="329">
        <v>0.46049859635613</v>
      </c>
      <c r="J149" s="329">
        <v>15.4632236248033</v>
      </c>
      <c r="K149" t="s" s="328">
        <f>D149&amp;"|"&amp;F149&amp;""</f>
        <v>277</v>
      </c>
      <c r="L149" s="329"/>
      <c r="M149" s="329"/>
      <c r="N149" s="329"/>
      <c r="O149" s="330"/>
      <c r="P149" s="32"/>
    </row>
    <row r="150" ht="14.6" customHeight="1">
      <c r="A150" s="24"/>
      <c r="B150" s="31"/>
      <c r="C150" t="s" s="316">
        <v>333</v>
      </c>
      <c r="D150" t="s" s="326">
        <v>275</v>
      </c>
      <c r="E150" t="b" s="327">
        <v>1</v>
      </c>
      <c r="F150" t="s" s="326">
        <v>261</v>
      </c>
      <c r="G150" t="s" s="326">
        <v>266</v>
      </c>
      <c r="H150" t="s" s="328">
        <f>C150&amp;"|"&amp;D150&amp;"|"&amp;E150&amp;"|"&amp;F150&amp;"|"&amp;G150</f>
        <v>345</v>
      </c>
      <c r="I150" s="329">
        <v>0.46049859635613</v>
      </c>
      <c r="J150" s="329">
        <v>15.4241090198073</v>
      </c>
      <c r="K150" t="s" s="328">
        <f>D150&amp;"|"&amp;F150&amp;""</f>
        <v>277</v>
      </c>
      <c r="L150" s="329"/>
      <c r="M150" s="329"/>
      <c r="N150" s="329"/>
      <c r="O150" s="330"/>
      <c r="P150" s="32"/>
    </row>
    <row r="151" ht="14.6" customHeight="1">
      <c r="A151" s="24"/>
      <c r="B151" s="31"/>
      <c r="C151" t="s" s="316">
        <v>333</v>
      </c>
      <c r="D151" t="s" s="326">
        <v>275</v>
      </c>
      <c r="E151" t="b" s="327">
        <v>0</v>
      </c>
      <c r="F151" t="s" s="326">
        <v>261</v>
      </c>
      <c r="G151" t="s" s="326">
        <v>269</v>
      </c>
      <c r="H151" t="s" s="328">
        <f>C151&amp;"|"&amp;D151&amp;"|"&amp;E151&amp;"|"&amp;F151&amp;"|"&amp;G151</f>
        <v>346</v>
      </c>
      <c r="I151" s="329">
        <v>0.713866926047242</v>
      </c>
      <c r="J151" s="329">
        <v>13.7142223375228</v>
      </c>
      <c r="K151" t="s" s="328">
        <f>D151&amp;"|"&amp;F151&amp;""</f>
        <v>277</v>
      </c>
      <c r="L151" s="329"/>
      <c r="M151" s="329"/>
      <c r="N151" s="329"/>
      <c r="O151" s="330"/>
      <c r="P151" s="32"/>
    </row>
    <row r="152" ht="14.6" customHeight="1">
      <c r="A152" s="24"/>
      <c r="B152" s="31"/>
      <c r="C152" t="s" s="316">
        <v>333</v>
      </c>
      <c r="D152" t="s" s="326">
        <v>275</v>
      </c>
      <c r="E152" t="b" s="327">
        <v>1</v>
      </c>
      <c r="F152" t="s" s="326">
        <v>261</v>
      </c>
      <c r="G152" t="s" s="326">
        <v>269</v>
      </c>
      <c r="H152" t="s" s="328">
        <f>C152&amp;"|"&amp;D152&amp;"|"&amp;E152&amp;"|"&amp;F152&amp;"|"&amp;G152</f>
        <v>347</v>
      </c>
      <c r="I152" s="329">
        <v>0.713866926047242</v>
      </c>
      <c r="J152" s="329">
        <v>13.6830083607028</v>
      </c>
      <c r="K152" t="s" s="328">
        <f>D152&amp;"|"&amp;F152&amp;""</f>
        <v>277</v>
      </c>
      <c r="L152" s="329"/>
      <c r="M152" s="329"/>
      <c r="N152" s="329"/>
      <c r="O152" s="330"/>
      <c r="P152" s="32"/>
    </row>
    <row r="153" ht="14.6" customHeight="1">
      <c r="A153" s="24"/>
      <c r="B153" s="31"/>
      <c r="C153" t="s" s="316">
        <v>333</v>
      </c>
      <c r="D153" t="s" s="326">
        <v>275</v>
      </c>
      <c r="E153" t="b" s="327">
        <v>1</v>
      </c>
      <c r="F153" t="s" s="326">
        <v>272</v>
      </c>
      <c r="G153" t="s" s="326">
        <v>262</v>
      </c>
      <c r="H153" t="s" s="328">
        <f>C153&amp;"|"&amp;D153&amp;"|"&amp;E153&amp;"|"&amp;F153&amp;"|"&amp;G153</f>
        <v>348</v>
      </c>
      <c r="I153" s="329">
        <v>0.203156163692151</v>
      </c>
      <c r="J153" s="329">
        <v>22.3976830802633</v>
      </c>
      <c r="K153" t="s" s="328">
        <f>D153&amp;"|"&amp;F153&amp;""</f>
        <v>284</v>
      </c>
      <c r="L153" s="329">
        <f>AVERAGE(I153:I154)</f>
        <v>0.696868732424736</v>
      </c>
      <c r="M153" s="329">
        <f>AVERAGE(J153:J154)</f>
        <v>18.9996561868313</v>
      </c>
      <c r="N153" s="329"/>
      <c r="O153" s="330"/>
      <c r="P153" s="32"/>
    </row>
    <row r="154" ht="14.6" customHeight="1">
      <c r="A154" s="24"/>
      <c r="B154" s="31"/>
      <c r="C154" t="s" s="316">
        <v>333</v>
      </c>
      <c r="D154" t="s" s="326">
        <v>275</v>
      </c>
      <c r="E154" t="b" s="327">
        <v>1</v>
      </c>
      <c r="F154" t="s" s="326">
        <v>272</v>
      </c>
      <c r="G154" t="s" s="326">
        <v>269</v>
      </c>
      <c r="H154" t="s" s="328">
        <f>C154&amp;"|"&amp;D154&amp;"|"&amp;E154&amp;"|"&amp;F154&amp;"|"&amp;G154</f>
        <v>349</v>
      </c>
      <c r="I154" s="329">
        <v>1.19058130115732</v>
      </c>
      <c r="J154" s="329">
        <v>15.6016292933992</v>
      </c>
      <c r="K154" t="s" s="328">
        <f>D154&amp;"|"&amp;F154&amp;""</f>
        <v>284</v>
      </c>
      <c r="L154" s="329"/>
      <c r="M154" s="329"/>
      <c r="N154" s="329"/>
      <c r="O154" s="330"/>
      <c r="P154" s="32"/>
    </row>
    <row r="155" ht="14.6" customHeight="1">
      <c r="A155" s="24"/>
      <c r="B155" s="31"/>
      <c r="C155" t="s" s="316">
        <v>333</v>
      </c>
      <c r="D155" t="s" s="326">
        <v>275</v>
      </c>
      <c r="E155" t="b" s="327">
        <v>0</v>
      </c>
      <c r="F155" t="s" s="326">
        <v>350</v>
      </c>
      <c r="G155" t="s" s="326">
        <v>266</v>
      </c>
      <c r="H155" t="s" s="328">
        <f>C155&amp;"|"&amp;D155&amp;"|"&amp;E155&amp;"|"&amp;F155&amp;"|"&amp;G155</f>
        <v>351</v>
      </c>
      <c r="I155" s="329">
        <v>1.86632464501029</v>
      </c>
      <c r="J155" s="329">
        <v>27.6829933398511</v>
      </c>
      <c r="K155" t="s" s="328">
        <f>D155&amp;"|"&amp;F155&amp;""</f>
        <v>352</v>
      </c>
      <c r="L155" s="329">
        <f>AVERAGE(I155:I156)</f>
        <v>2.56282265786123</v>
      </c>
      <c r="M155" s="329">
        <f>AVERAGE(J155:J156)</f>
        <v>25.0434625088429</v>
      </c>
      <c r="N155" s="329"/>
      <c r="O155" s="330"/>
      <c r="P155" s="32"/>
    </row>
    <row r="156" ht="14.6" customHeight="1">
      <c r="A156" s="24"/>
      <c r="B156" s="31"/>
      <c r="C156" t="s" s="316">
        <v>333</v>
      </c>
      <c r="D156" t="s" s="326">
        <v>275</v>
      </c>
      <c r="E156" t="b" s="327">
        <v>1</v>
      </c>
      <c r="F156" t="s" s="326">
        <v>350</v>
      </c>
      <c r="G156" t="s" s="326">
        <v>269</v>
      </c>
      <c r="H156" t="s" s="328">
        <f>C156&amp;"|"&amp;D156&amp;"|"&amp;E156&amp;"|"&amp;F156&amp;"|"&amp;G156</f>
        <v>353</v>
      </c>
      <c r="I156" s="329">
        <v>3.25932067071217</v>
      </c>
      <c r="J156" s="329">
        <v>22.4039316778346</v>
      </c>
      <c r="K156" t="s" s="328">
        <f>D156&amp;"|"&amp;F156&amp;""</f>
        <v>352</v>
      </c>
      <c r="L156" s="329"/>
      <c r="M156" s="329"/>
      <c r="N156" s="329"/>
      <c r="O156" s="330"/>
      <c r="P156" s="32"/>
    </row>
    <row r="157" ht="14.6" customHeight="1">
      <c r="A157" s="24"/>
      <c r="B157" s="31"/>
      <c r="C157" t="s" s="316">
        <v>333</v>
      </c>
      <c r="D157" t="s" s="326">
        <v>286</v>
      </c>
      <c r="E157" t="b" s="327">
        <v>0</v>
      </c>
      <c r="F157" t="s" s="326">
        <v>261</v>
      </c>
      <c r="G157" t="s" s="326">
        <v>262</v>
      </c>
      <c r="H157" t="s" s="328">
        <f>C157&amp;"|"&amp;D157&amp;"|"&amp;E157&amp;"|"&amp;F157&amp;"|"&amp;G157</f>
        <v>354</v>
      </c>
      <c r="I157" s="329">
        <v>0.123365514684659</v>
      </c>
      <c r="J157" s="329">
        <v>21.3223596764473</v>
      </c>
      <c r="K157" t="s" s="328">
        <f>D157&amp;"|"&amp;F157&amp;""</f>
        <v>288</v>
      </c>
      <c r="L157" s="329">
        <f>AVERAGE(I157,I159,I161)</f>
        <v>0.503386688977011</v>
      </c>
      <c r="M157" s="329">
        <f>AVERAGE(J157,J159,J161)</f>
        <v>16.8105179029025</v>
      </c>
      <c r="N157" s="329">
        <f>AVERAGE(I157:I162)</f>
        <v>0.403958014232273</v>
      </c>
      <c r="O157" s="330">
        <f>AVERAGE(J157:J162)</f>
        <v>18.3147947699128</v>
      </c>
      <c r="P157" s="32"/>
    </row>
    <row r="158" ht="14.6" customHeight="1">
      <c r="A158" s="24"/>
      <c r="B158" s="31"/>
      <c r="C158" t="s" s="316">
        <v>333</v>
      </c>
      <c r="D158" t="s" s="326">
        <v>286</v>
      </c>
      <c r="E158" t="b" s="327">
        <v>1</v>
      </c>
      <c r="F158" t="s" s="326">
        <v>261</v>
      </c>
      <c r="G158" t="s" s="326">
        <v>262</v>
      </c>
      <c r="H158" t="s" s="328">
        <f>C158&amp;"|"&amp;D158&amp;"|"&amp;E158&amp;"|"&amp;F158&amp;"|"&amp;G158</f>
        <v>355</v>
      </c>
      <c r="I158" s="329">
        <v>0.123365514684659</v>
      </c>
      <c r="J158" s="329">
        <v>21.2605113493201</v>
      </c>
      <c r="K158" t="s" s="328">
        <f>D158&amp;"|"&amp;F158&amp;""</f>
        <v>288</v>
      </c>
      <c r="L158" s="329"/>
      <c r="M158" s="329"/>
      <c r="N158" s="329"/>
      <c r="O158" s="330"/>
      <c r="P158" s="32"/>
    </row>
    <row r="159" ht="14.6" customHeight="1">
      <c r="A159" s="24"/>
      <c r="B159" s="31"/>
      <c r="C159" t="s" s="316">
        <v>333</v>
      </c>
      <c r="D159" t="s" s="326">
        <v>286</v>
      </c>
      <c r="E159" t="b" s="327">
        <v>0</v>
      </c>
      <c r="F159" t="s" s="326">
        <v>261</v>
      </c>
      <c r="G159" t="s" s="326">
        <v>266</v>
      </c>
      <c r="H159" t="s" s="328">
        <f>C159&amp;"|"&amp;D159&amp;"|"&amp;E159&amp;"|"&amp;F159&amp;"|"&amp;G159</f>
        <v>356</v>
      </c>
      <c r="I159" s="329">
        <v>0.564811986140873</v>
      </c>
      <c r="J159" s="329">
        <v>15.467705626671</v>
      </c>
      <c r="K159" t="s" s="328">
        <f>D159&amp;"|"&amp;F159&amp;""</f>
        <v>288</v>
      </c>
      <c r="L159" s="329"/>
      <c r="M159" s="329"/>
      <c r="N159" s="329"/>
      <c r="O159" s="330"/>
      <c r="P159" s="32"/>
    </row>
    <row r="160" ht="14.6" customHeight="1">
      <c r="A160" s="24"/>
      <c r="B160" s="31"/>
      <c r="C160" t="s" s="316">
        <v>333</v>
      </c>
      <c r="D160" t="s" s="326">
        <v>286</v>
      </c>
      <c r="E160" t="b" s="327">
        <v>1</v>
      </c>
      <c r="F160" t="s" s="326">
        <v>261</v>
      </c>
      <c r="G160" t="s" s="326">
        <v>266</v>
      </c>
      <c r="H160" t="s" s="328">
        <f>C160&amp;"|"&amp;D160&amp;"|"&amp;E160&amp;"|"&amp;F160&amp;"|"&amp;G160</f>
        <v>357</v>
      </c>
      <c r="I160" s="329">
        <v>0.564811986140873</v>
      </c>
      <c r="J160" s="329">
        <v>15.4268076984268</v>
      </c>
      <c r="K160" t="s" s="328">
        <f>D160&amp;"|"&amp;F160&amp;""</f>
        <v>288</v>
      </c>
      <c r="L160" s="329"/>
      <c r="M160" s="329"/>
      <c r="N160" s="329"/>
      <c r="O160" s="330"/>
      <c r="P160" s="32"/>
    </row>
    <row r="161" ht="14.6" customHeight="1">
      <c r="A161" s="24"/>
      <c r="B161" s="31"/>
      <c r="C161" t="s" s="316">
        <v>333</v>
      </c>
      <c r="D161" t="s" s="326">
        <v>286</v>
      </c>
      <c r="E161" t="b" s="327">
        <v>0</v>
      </c>
      <c r="F161" t="s" s="326">
        <v>261</v>
      </c>
      <c r="G161" t="s" s="326">
        <v>269</v>
      </c>
      <c r="H161" t="s" s="328">
        <f>C161&amp;"|"&amp;D161&amp;"|"&amp;E161&amp;"|"&amp;F161&amp;"|"&amp;G161</f>
        <v>358</v>
      </c>
      <c r="I161" s="329">
        <v>0.821982566105501</v>
      </c>
      <c r="J161" s="329">
        <v>13.6414884055892</v>
      </c>
      <c r="K161" t="s" s="328">
        <f>D161&amp;"|"&amp;F161&amp;""</f>
        <v>288</v>
      </c>
      <c r="L161" s="329"/>
      <c r="M161" s="329"/>
      <c r="N161" s="329"/>
      <c r="O161" s="330"/>
      <c r="P161" s="32"/>
    </row>
    <row r="162" ht="14.6" customHeight="1">
      <c r="A162" s="24"/>
      <c r="B162" s="31"/>
      <c r="C162" t="s" s="316">
        <v>333</v>
      </c>
      <c r="D162" t="s" s="326">
        <v>286</v>
      </c>
      <c r="E162" t="b" s="327">
        <v>1</v>
      </c>
      <c r="F162" t="s" s="326">
        <v>272</v>
      </c>
      <c r="G162" t="s" s="326">
        <v>262</v>
      </c>
      <c r="H162" t="s" s="328">
        <f>C162&amp;"|"&amp;D162&amp;"|"&amp;E162&amp;"|"&amp;F162&amp;"|"&amp;G162</f>
        <v>359</v>
      </c>
      <c r="I162" s="329">
        <v>0.225410517637072</v>
      </c>
      <c r="J162" s="329">
        <v>22.7698958630224</v>
      </c>
      <c r="K162" t="s" s="328">
        <f>D162&amp;"|"&amp;F162&amp;""</f>
        <v>294</v>
      </c>
      <c r="L162" s="329">
        <f>AVERAGE(I162)</f>
        <v>0.225410517637072</v>
      </c>
      <c r="M162" s="329">
        <f>AVERAGE(J162)</f>
        <v>22.7698958630224</v>
      </c>
      <c r="N162" s="329"/>
      <c r="O162" s="330"/>
      <c r="P162" s="32"/>
    </row>
    <row r="163" ht="14.6" customHeight="1">
      <c r="A163" s="24"/>
      <c r="B163" s="31"/>
      <c r="C163" t="s" s="316">
        <v>333</v>
      </c>
      <c r="D163" t="s" s="326">
        <v>295</v>
      </c>
      <c r="E163" t="b" s="327">
        <v>1</v>
      </c>
      <c r="F163" t="s" s="326">
        <v>261</v>
      </c>
      <c r="G163" t="s" s="326">
        <v>262</v>
      </c>
      <c r="H163" t="s" s="328">
        <f>C163&amp;"|"&amp;D163&amp;"|"&amp;E163&amp;"|"&amp;F163&amp;"|"&amp;G163</f>
        <v>360</v>
      </c>
      <c r="I163" s="329">
        <v>0.154017178329192</v>
      </c>
      <c r="J163" s="329">
        <v>63.8220790685359</v>
      </c>
      <c r="K163" t="s" s="328">
        <f>D163&amp;"|"&amp;F163&amp;""</f>
        <v>297</v>
      </c>
      <c r="L163" s="329">
        <f>AVERAGE(I163:I164)</f>
        <v>0.5441640829621091</v>
      </c>
      <c r="M163" s="329">
        <f>AVERAGE(J163:J164)</f>
        <v>49.7788064392246</v>
      </c>
      <c r="N163" s="329">
        <f>AVERAGE(I163:I164)</f>
        <v>0.5441640829621091</v>
      </c>
      <c r="O163" s="330">
        <f>AVERAGE(J163:J164)</f>
        <v>49.7788064392246</v>
      </c>
      <c r="P163" s="32"/>
    </row>
    <row r="164" ht="14.6" customHeight="1">
      <c r="A164" s="24"/>
      <c r="B164" s="31"/>
      <c r="C164" t="s" s="316">
        <v>333</v>
      </c>
      <c r="D164" t="s" s="326">
        <v>295</v>
      </c>
      <c r="E164" t="b" s="327">
        <v>1</v>
      </c>
      <c r="F164" t="s" s="326">
        <v>261</v>
      </c>
      <c r="G164" t="s" s="326">
        <v>269</v>
      </c>
      <c r="H164" t="s" s="328">
        <f>C164&amp;"|"&amp;D164&amp;"|"&amp;E164&amp;"|"&amp;F164&amp;"|"&amp;G164</f>
        <v>361</v>
      </c>
      <c r="I164" s="329">
        <v>0.934310987595025</v>
      </c>
      <c r="J164" s="329">
        <v>35.7355338099133</v>
      </c>
      <c r="K164" t="s" s="328">
        <f>D164&amp;"|"&amp;F164&amp;""</f>
        <v>297</v>
      </c>
      <c r="L164" s="329"/>
      <c r="M164" s="329"/>
      <c r="N164" s="329"/>
      <c r="O164" s="330"/>
      <c r="P164" s="32"/>
    </row>
    <row r="165" ht="14.6" customHeight="1">
      <c r="A165" s="24"/>
      <c r="B165" s="31"/>
      <c r="C165" t="s" s="316">
        <v>333</v>
      </c>
      <c r="D165" t="s" s="326">
        <v>302</v>
      </c>
      <c r="E165" t="b" s="327">
        <v>0</v>
      </c>
      <c r="F165" t="s" s="326">
        <v>261</v>
      </c>
      <c r="G165" t="s" s="326">
        <v>262</v>
      </c>
      <c r="H165" t="s" s="328">
        <f>C165&amp;"|"&amp;D165&amp;"|"&amp;E165&amp;"|"&amp;F165&amp;"|"&amp;G165</f>
        <v>362</v>
      </c>
      <c r="I165" s="329">
        <v>0.142761489899931</v>
      </c>
      <c r="J165" s="329">
        <v>56.4962692020686</v>
      </c>
      <c r="K165" t="s" s="328">
        <f>D165&amp;"|"&amp;F165&amp;""</f>
        <v>304</v>
      </c>
      <c r="L165" s="329">
        <f>AVERAGE(I166,I168,I167)</f>
        <v>0.469648299732085</v>
      </c>
      <c r="M165" s="329">
        <f>AVERAGE(J166,J168,J167)</f>
        <v>42.4099893139302</v>
      </c>
      <c r="N165" s="329">
        <f>AVERAGE(I165:I169)</f>
        <v>0.466585938104218</v>
      </c>
      <c r="O165" s="330">
        <f>AVERAGE(J165:J169)</f>
        <v>42.9049145162349</v>
      </c>
      <c r="P165" s="32"/>
    </row>
    <row r="166" ht="14.6" customHeight="1">
      <c r="A166" s="24"/>
      <c r="B166" s="31"/>
      <c r="C166" t="s" s="316">
        <v>333</v>
      </c>
      <c r="D166" t="s" s="326">
        <v>302</v>
      </c>
      <c r="E166" t="b" s="327">
        <v>1</v>
      </c>
      <c r="F166" t="s" s="326">
        <v>261</v>
      </c>
      <c r="G166" t="s" s="326">
        <v>262</v>
      </c>
      <c r="H166" t="s" s="328">
        <f>C166&amp;"|"&amp;D166&amp;"|"&amp;E166&amp;"|"&amp;F166&amp;"|"&amp;G166</f>
        <v>363</v>
      </c>
      <c r="I166" s="329">
        <v>0.140948617828395</v>
      </c>
      <c r="J166" s="329">
        <v>56.5682694903818</v>
      </c>
      <c r="K166" t="s" s="328">
        <f>D166&amp;"|"&amp;F166&amp;""</f>
        <v>304</v>
      </c>
      <c r="L166" s="329"/>
      <c r="M166" s="329"/>
      <c r="N166" s="329"/>
      <c r="O166" s="330"/>
      <c r="P166" s="32"/>
    </row>
    <row r="167" ht="14.6" customHeight="1">
      <c r="A167" s="24"/>
      <c r="B167" s="31"/>
      <c r="C167" t="s" s="316">
        <v>333</v>
      </c>
      <c r="D167" t="s" s="326">
        <v>302</v>
      </c>
      <c r="E167" t="b" s="327">
        <v>1</v>
      </c>
      <c r="F167" t="s" s="326">
        <v>261</v>
      </c>
      <c r="G167" t="s" s="326">
        <v>266</v>
      </c>
      <c r="H167" t="s" s="328">
        <f>C167&amp;"|"&amp;D167&amp;"|"&amp;E167&amp;"|"&amp;F167&amp;"|"&amp;G167</f>
        <v>364</v>
      </c>
      <c r="I167" s="329">
        <v>0.471264523022451</v>
      </c>
      <c r="J167" s="329">
        <v>38.2540223409556</v>
      </c>
      <c r="K167" t="s" s="328">
        <f>D167&amp;"|"&amp;F167&amp;""</f>
        <v>304</v>
      </c>
      <c r="L167" s="329"/>
      <c r="M167" s="329"/>
      <c r="N167" s="329"/>
      <c r="O167" s="330"/>
      <c r="P167" s="32"/>
    </row>
    <row r="168" ht="14.6" customHeight="1">
      <c r="A168" s="24"/>
      <c r="B168" s="31"/>
      <c r="C168" t="s" s="316">
        <v>333</v>
      </c>
      <c r="D168" t="s" s="326">
        <v>302</v>
      </c>
      <c r="E168" t="b" s="327">
        <v>0</v>
      </c>
      <c r="F168" t="s" s="326">
        <v>261</v>
      </c>
      <c r="G168" t="s" s="326">
        <v>269</v>
      </c>
      <c r="H168" t="s" s="328">
        <f>C168&amp;"|"&amp;D168&amp;"|"&amp;E168&amp;"|"&amp;F168&amp;"|"&amp;G168</f>
        <v>365</v>
      </c>
      <c r="I168" s="329">
        <v>0.796731758345408</v>
      </c>
      <c r="J168" s="329">
        <v>32.4076761104531</v>
      </c>
      <c r="K168" t="s" s="328">
        <f>D168&amp;"|"&amp;F168&amp;""</f>
        <v>304</v>
      </c>
      <c r="L168" s="329"/>
      <c r="M168" s="329"/>
      <c r="N168" s="329"/>
      <c r="O168" s="330"/>
      <c r="P168" s="32"/>
    </row>
    <row r="169" ht="14.6" customHeight="1">
      <c r="A169" s="24"/>
      <c r="B169" s="31"/>
      <c r="C169" t="s" s="316">
        <v>333</v>
      </c>
      <c r="D169" t="s" s="326">
        <v>302</v>
      </c>
      <c r="E169" t="b" s="327">
        <v>1</v>
      </c>
      <c r="F169" t="s" s="326">
        <v>261</v>
      </c>
      <c r="G169" t="s" s="326">
        <v>269</v>
      </c>
      <c r="H169" t="s" s="328">
        <f>C169&amp;"|"&amp;D169&amp;"|"&amp;E169&amp;"|"&amp;F169&amp;"|"&amp;G169</f>
        <v>366</v>
      </c>
      <c r="I169" s="329">
        <v>0.781223301424904</v>
      </c>
      <c r="J169" s="329">
        <v>30.7983354373156</v>
      </c>
      <c r="K169" t="s" s="328">
        <f>D169&amp;"|"&amp;F169&amp;""</f>
        <v>304</v>
      </c>
      <c r="L169" s="329"/>
      <c r="M169" s="329"/>
      <c r="N169" s="329"/>
      <c r="O169" s="330"/>
      <c r="P169" s="32"/>
    </row>
    <row r="170" ht="14.6" customHeight="1">
      <c r="A170" s="24"/>
      <c r="B170" s="31"/>
      <c r="C170" t="s" s="316">
        <v>333</v>
      </c>
      <c r="D170" t="s" s="326">
        <v>309</v>
      </c>
      <c r="E170" t="b" s="327">
        <v>0</v>
      </c>
      <c r="F170" t="s" s="326">
        <v>261</v>
      </c>
      <c r="G170" t="s" s="326">
        <v>262</v>
      </c>
      <c r="H170" t="s" s="328">
        <f>C170&amp;"|"&amp;D170&amp;"|"&amp;E170&amp;"|"&amp;F170&amp;"|"&amp;G170</f>
        <v>367</v>
      </c>
      <c r="I170" s="329">
        <v>0.144046520262797</v>
      </c>
      <c r="J170" s="329">
        <v>29.8932784607129</v>
      </c>
      <c r="K170" t="s" s="328">
        <f>D170&amp;"|"&amp;F170&amp;""</f>
        <v>311</v>
      </c>
      <c r="L170" s="329">
        <f>AVERAGE(I170,I172,I173)</f>
        <v>0.491287835010527</v>
      </c>
      <c r="M170" s="329">
        <f>AVERAGE(J170,J172,J173)</f>
        <v>22.6617107146198</v>
      </c>
      <c r="N170" s="329">
        <f>AVERAGE(I170:I175)</f>
        <v>1.01571808002947</v>
      </c>
      <c r="O170" s="330">
        <f>AVERAGE(J170:J175)</f>
        <v>23.7699046081759</v>
      </c>
      <c r="P170" s="32"/>
    </row>
    <row r="171" ht="14.6" customHeight="1">
      <c r="A171" s="24"/>
      <c r="B171" s="31"/>
      <c r="C171" t="s" s="316">
        <v>333</v>
      </c>
      <c r="D171" t="s" s="326">
        <v>309</v>
      </c>
      <c r="E171" t="b" s="327">
        <v>1</v>
      </c>
      <c r="F171" t="s" s="326">
        <v>261</v>
      </c>
      <c r="G171" t="s" s="326">
        <v>262</v>
      </c>
      <c r="H171" t="s" s="328">
        <f>C171&amp;"|"&amp;D171&amp;"|"&amp;E171&amp;"|"&amp;F171&amp;"|"&amp;G171</f>
        <v>368</v>
      </c>
      <c r="I171" s="329">
        <v>0.143114888292019</v>
      </c>
      <c r="J171" s="329">
        <v>29.653500513140</v>
      </c>
      <c r="K171" t="s" s="328">
        <f>D171&amp;"|"&amp;F171&amp;""</f>
        <v>311</v>
      </c>
      <c r="L171" s="329"/>
      <c r="M171" s="329"/>
      <c r="N171" s="329"/>
      <c r="O171" s="330"/>
      <c r="P171" s="32"/>
    </row>
    <row r="172" ht="14.6" customHeight="1">
      <c r="A172" s="24"/>
      <c r="B172" s="31"/>
      <c r="C172" t="s" s="316">
        <v>333</v>
      </c>
      <c r="D172" t="s" s="326">
        <v>309</v>
      </c>
      <c r="E172" t="b" s="327">
        <v>0</v>
      </c>
      <c r="F172" t="s" s="326">
        <v>261</v>
      </c>
      <c r="G172" t="s" s="326">
        <v>266</v>
      </c>
      <c r="H172" t="s" s="328">
        <f>C172&amp;"|"&amp;D172&amp;"|"&amp;E172&amp;"|"&amp;F172&amp;"|"&amp;G172</f>
        <v>369</v>
      </c>
      <c r="I172" s="329">
        <v>0.380566221014186</v>
      </c>
      <c r="J172" s="329">
        <v>22.7638457994262</v>
      </c>
      <c r="K172" t="s" s="328">
        <f>D172&amp;"|"&amp;F172&amp;""</f>
        <v>311</v>
      </c>
      <c r="L172" s="329"/>
      <c r="M172" s="329"/>
      <c r="N172" s="329"/>
      <c r="O172" s="330"/>
      <c r="P172" s="32"/>
    </row>
    <row r="173" ht="14.6" customHeight="1">
      <c r="A173" s="24"/>
      <c r="B173" s="31"/>
      <c r="C173" t="s" s="316">
        <v>333</v>
      </c>
      <c r="D173" t="s" s="326">
        <v>309</v>
      </c>
      <c r="E173" t="b" s="327">
        <v>0</v>
      </c>
      <c r="F173" t="s" s="326">
        <v>261</v>
      </c>
      <c r="G173" t="s" s="326">
        <v>269</v>
      </c>
      <c r="H173" t="s" s="328">
        <f>C173&amp;"|"&amp;D173&amp;"|"&amp;E173&amp;"|"&amp;F173&amp;"|"&amp;G173</f>
        <v>370</v>
      </c>
      <c r="I173" s="329">
        <v>0.949250763754597</v>
      </c>
      <c r="J173" s="329">
        <v>15.3280078837203</v>
      </c>
      <c r="K173" t="s" s="328">
        <f>D173&amp;"|"&amp;F173&amp;""</f>
        <v>311</v>
      </c>
      <c r="L173" s="329"/>
      <c r="M173" s="329"/>
      <c r="N173" s="329"/>
      <c r="O173" s="330"/>
      <c r="P173" s="32"/>
    </row>
    <row r="174" ht="14.6" customHeight="1">
      <c r="A174" s="24"/>
      <c r="B174" s="31"/>
      <c r="C174" t="s" s="316">
        <v>333</v>
      </c>
      <c r="D174" t="s" s="326">
        <v>309</v>
      </c>
      <c r="E174" t="b" s="327">
        <v>1</v>
      </c>
      <c r="F174" t="s" s="326">
        <v>261</v>
      </c>
      <c r="G174" t="s" s="326">
        <v>269</v>
      </c>
      <c r="H174" t="s" s="328">
        <f>C174&amp;"|"&amp;D174&amp;"|"&amp;E174&amp;"|"&amp;F174&amp;"|"&amp;G174</f>
        <v>371</v>
      </c>
      <c r="I174" s="329">
        <v>0.933018828692611</v>
      </c>
      <c r="J174" s="329">
        <v>15.1054237153939</v>
      </c>
      <c r="K174" t="s" s="328">
        <f>D174&amp;"|"&amp;F174&amp;""</f>
        <v>311</v>
      </c>
      <c r="L174" s="329"/>
      <c r="M174" s="329"/>
      <c r="N174" s="329"/>
      <c r="O174" s="330"/>
      <c r="P174" s="32"/>
    </row>
    <row r="175" ht="14.6" customHeight="1">
      <c r="A175" s="24"/>
      <c r="B175" s="31"/>
      <c r="C175" t="s" s="316">
        <v>333</v>
      </c>
      <c r="D175" t="s" s="326">
        <v>309</v>
      </c>
      <c r="E175" t="b" s="327">
        <v>1</v>
      </c>
      <c r="F175" t="s" s="326">
        <v>350</v>
      </c>
      <c r="G175" t="s" s="326">
        <v>269</v>
      </c>
      <c r="H175" t="s" s="328">
        <f>C175&amp;"|"&amp;D175&amp;"|"&amp;E175&amp;"|"&amp;F175&amp;"|"&amp;G175</f>
        <v>372</v>
      </c>
      <c r="I175" s="329">
        <v>3.54431125816062</v>
      </c>
      <c r="J175" s="329">
        <v>29.875371276662</v>
      </c>
      <c r="K175" t="s" s="328">
        <f>D175&amp;"|"&amp;F175&amp;""</f>
        <v>373</v>
      </c>
      <c r="L175" s="329">
        <f>AVERAGE(I175)</f>
        <v>3.54431125816062</v>
      </c>
      <c r="M175" s="329">
        <f>AVERAGE(J175)</f>
        <v>29.875371276662</v>
      </c>
      <c r="N175" s="329"/>
      <c r="O175" s="330"/>
      <c r="P175" s="32"/>
    </row>
    <row r="176" ht="14.6" customHeight="1">
      <c r="A176" s="24"/>
      <c r="B176" s="31"/>
      <c r="C176" t="s" s="316">
        <v>333</v>
      </c>
      <c r="D176" t="s" s="326">
        <v>315</v>
      </c>
      <c r="E176" t="b" s="327">
        <v>0</v>
      </c>
      <c r="F176" t="s" s="326">
        <v>261</v>
      </c>
      <c r="G176" t="s" s="326">
        <v>262</v>
      </c>
      <c r="H176" t="s" s="328">
        <f>C176&amp;"|"&amp;D176&amp;"|"&amp;E176&amp;"|"&amp;F176&amp;"|"&amp;G176</f>
        <v>374</v>
      </c>
      <c r="I176" s="329">
        <v>0.103686976346669</v>
      </c>
      <c r="J176" s="329">
        <v>14.4940229953071</v>
      </c>
      <c r="K176" t="s" s="328">
        <f>D176&amp;"|"&amp;F176&amp;""</f>
        <v>317</v>
      </c>
      <c r="L176" s="329">
        <f>AVERAGE(I176,I178,I180)</f>
        <v>0.309625877552355</v>
      </c>
      <c r="M176" s="329">
        <f>AVERAGE(J176,J178,J180)</f>
        <v>11.2882790031371</v>
      </c>
      <c r="N176" s="329">
        <f>AVERAGE(I176:I185)</f>
        <v>0.384511942795954</v>
      </c>
      <c r="O176" s="330">
        <f>AVERAGE(J176:J185)</f>
        <v>12.1511486586602</v>
      </c>
      <c r="P176" s="32"/>
    </row>
    <row r="177" ht="14.6" customHeight="1">
      <c r="A177" s="24"/>
      <c r="B177" s="31"/>
      <c r="C177" t="s" s="316">
        <v>333</v>
      </c>
      <c r="D177" t="s" s="326">
        <v>315</v>
      </c>
      <c r="E177" t="b" s="327">
        <v>1</v>
      </c>
      <c r="F177" t="s" s="326">
        <v>261</v>
      </c>
      <c r="G177" t="s" s="326">
        <v>262</v>
      </c>
      <c r="H177" t="s" s="328">
        <f>C177&amp;"|"&amp;D177&amp;"|"&amp;E177&amp;"|"&amp;F177&amp;"|"&amp;G177</f>
        <v>375</v>
      </c>
      <c r="I177" s="329">
        <v>0.103686700803404</v>
      </c>
      <c r="J177" s="329">
        <v>14.3987784868893</v>
      </c>
      <c r="K177" t="s" s="328">
        <f>D177&amp;"|"&amp;F177&amp;""</f>
        <v>317</v>
      </c>
      <c r="L177" s="329"/>
      <c r="M177" s="329"/>
      <c r="N177" s="329"/>
      <c r="O177" s="330"/>
      <c r="P177" s="32"/>
    </row>
    <row r="178" ht="14.6" customHeight="1">
      <c r="A178" s="24"/>
      <c r="B178" s="31"/>
      <c r="C178" t="s" s="316">
        <v>333</v>
      </c>
      <c r="D178" t="s" s="326">
        <v>315</v>
      </c>
      <c r="E178" t="b" s="327">
        <v>0</v>
      </c>
      <c r="F178" t="s" s="326">
        <v>261</v>
      </c>
      <c r="G178" t="s" s="326">
        <v>266</v>
      </c>
      <c r="H178" t="s" s="328">
        <f>C178&amp;"|"&amp;D178&amp;"|"&amp;E178&amp;"|"&amp;F178&amp;"|"&amp;G178</f>
        <v>376</v>
      </c>
      <c r="I178" s="329">
        <v>0.194669530569583</v>
      </c>
      <c r="J178" s="329">
        <v>11.2668437249508</v>
      </c>
      <c r="K178" t="s" s="328">
        <f>D178&amp;"|"&amp;F178&amp;""</f>
        <v>317</v>
      </c>
      <c r="L178" s="329"/>
      <c r="M178" s="329"/>
      <c r="N178" s="329"/>
      <c r="O178" s="330"/>
      <c r="P178" s="32"/>
    </row>
    <row r="179" ht="14.6" customHeight="1">
      <c r="A179" s="24"/>
      <c r="B179" s="31"/>
      <c r="C179" t="s" s="316">
        <v>333</v>
      </c>
      <c r="D179" t="s" s="326">
        <v>315</v>
      </c>
      <c r="E179" t="b" s="327">
        <v>1</v>
      </c>
      <c r="F179" t="s" s="326">
        <v>261</v>
      </c>
      <c r="G179" t="s" s="326">
        <v>266</v>
      </c>
      <c r="H179" t="s" s="328">
        <f>C179&amp;"|"&amp;D179&amp;"|"&amp;E179&amp;"|"&amp;F179&amp;"|"&amp;G179</f>
        <v>377</v>
      </c>
      <c r="I179" s="329">
        <v>0.194669188710511</v>
      </c>
      <c r="J179" s="329">
        <v>11.1941920758781</v>
      </c>
      <c r="K179" t="s" s="328">
        <f>D179&amp;"|"&amp;F179&amp;""</f>
        <v>317</v>
      </c>
      <c r="L179" s="329"/>
      <c r="M179" s="329"/>
      <c r="N179" s="329"/>
      <c r="O179" s="330"/>
      <c r="P179" s="32"/>
    </row>
    <row r="180" ht="14.6" customHeight="1">
      <c r="A180" s="24"/>
      <c r="B180" s="31"/>
      <c r="C180" t="s" s="316">
        <v>333</v>
      </c>
      <c r="D180" t="s" s="326">
        <v>315</v>
      </c>
      <c r="E180" t="b" s="327">
        <v>0</v>
      </c>
      <c r="F180" t="s" s="326">
        <v>261</v>
      </c>
      <c r="G180" t="s" s="326">
        <v>269</v>
      </c>
      <c r="H180" t="s" s="328">
        <f>C180&amp;"|"&amp;D180&amp;"|"&amp;E180&amp;"|"&amp;F180&amp;"|"&amp;G180</f>
        <v>378</v>
      </c>
      <c r="I180" s="329">
        <v>0.630521125740812</v>
      </c>
      <c r="J180" s="329">
        <v>8.103970289153271</v>
      </c>
      <c r="K180" t="s" s="328">
        <f>D180&amp;"|"&amp;F180&amp;""</f>
        <v>317</v>
      </c>
      <c r="L180" s="329"/>
      <c r="M180" s="329"/>
      <c r="N180" s="329"/>
      <c r="O180" s="330"/>
      <c r="P180" s="32"/>
    </row>
    <row r="181" ht="14.6" customHeight="1">
      <c r="A181" s="24"/>
      <c r="B181" s="31"/>
      <c r="C181" t="s" s="316">
        <v>333</v>
      </c>
      <c r="D181" t="s" s="326">
        <v>315</v>
      </c>
      <c r="E181" t="b" s="327">
        <v>1</v>
      </c>
      <c r="F181" t="s" s="326">
        <v>261</v>
      </c>
      <c r="G181" t="s" s="326">
        <v>269</v>
      </c>
      <c r="H181" t="s" s="328">
        <f>C181&amp;"|"&amp;D181&amp;"|"&amp;E181&amp;"|"&amp;F181&amp;"|"&amp;G181</f>
        <v>379</v>
      </c>
      <c r="I181" s="329">
        <v>0.630485752735011</v>
      </c>
      <c r="J181" s="329">
        <v>8.082376139897139</v>
      </c>
      <c r="K181" t="s" s="328">
        <f>D181&amp;"|"&amp;F181&amp;""</f>
        <v>317</v>
      </c>
      <c r="L181" s="329"/>
      <c r="M181" s="329"/>
      <c r="N181" s="329"/>
      <c r="O181" s="330"/>
      <c r="P181" s="32"/>
    </row>
    <row r="182" ht="14.6" customHeight="1">
      <c r="A182" s="24"/>
      <c r="B182" s="31"/>
      <c r="C182" t="s" s="316">
        <v>333</v>
      </c>
      <c r="D182" t="s" s="326">
        <v>315</v>
      </c>
      <c r="E182" t="b" s="327">
        <v>1</v>
      </c>
      <c r="F182" t="s" s="326">
        <v>272</v>
      </c>
      <c r="G182" t="s" s="326">
        <v>262</v>
      </c>
      <c r="H182" t="s" s="328">
        <f>C182&amp;"|"&amp;D182&amp;"|"&amp;E182&amp;"|"&amp;F182&amp;"|"&amp;G182</f>
        <v>380</v>
      </c>
      <c r="I182" s="329">
        <v>0.16572044289624</v>
      </c>
      <c r="J182" s="329">
        <v>15.3101043603414</v>
      </c>
      <c r="K182" t="s" s="328">
        <f>D182&amp;"|"&amp;F182&amp;""</f>
        <v>324</v>
      </c>
      <c r="L182" s="329">
        <f>AVERAGE(I182:I183)</f>
        <v>0.613649268644745</v>
      </c>
      <c r="M182" s="329">
        <f>AVERAGE(J182:J183)</f>
        <v>12.9049316712902</v>
      </c>
      <c r="N182" s="329"/>
      <c r="O182" s="330"/>
      <c r="P182" s="32"/>
    </row>
    <row r="183" ht="14.6" customHeight="1">
      <c r="A183" s="24"/>
      <c r="B183" s="31"/>
      <c r="C183" t="s" s="316">
        <v>333</v>
      </c>
      <c r="D183" t="s" s="326">
        <v>315</v>
      </c>
      <c r="E183" t="b" s="327">
        <v>1</v>
      </c>
      <c r="F183" t="s" s="326">
        <v>272</v>
      </c>
      <c r="G183" t="s" s="326">
        <v>269</v>
      </c>
      <c r="H183" t="s" s="328">
        <f>C183&amp;"|"&amp;D183&amp;"|"&amp;E183&amp;"|"&amp;F183&amp;"|"&amp;G183</f>
        <v>381</v>
      </c>
      <c r="I183" s="329">
        <v>1.06157809439325</v>
      </c>
      <c r="J183" s="329">
        <v>10.4997589822389</v>
      </c>
      <c r="K183" t="s" s="328">
        <f>D183&amp;"|"&amp;F183&amp;""</f>
        <v>324</v>
      </c>
      <c r="L183" s="329"/>
      <c r="M183" s="329"/>
      <c r="N183" s="329"/>
      <c r="O183" s="330"/>
      <c r="P183" s="32"/>
    </row>
    <row r="184" ht="14.6" customHeight="1">
      <c r="A184" s="24"/>
      <c r="B184" s="31"/>
      <c r="C184" t="s" s="316">
        <v>333</v>
      </c>
      <c r="D184" t="s" s="326">
        <v>315</v>
      </c>
      <c r="E184" t="b" s="327">
        <v>0</v>
      </c>
      <c r="F184" t="s" s="326">
        <v>350</v>
      </c>
      <c r="G184" t="s" s="326">
        <v>262</v>
      </c>
      <c r="H184" t="s" s="328">
        <f>C184&amp;"|"&amp;D184&amp;"|"&amp;E184&amp;"|"&amp;F184&amp;"|"&amp;G184</f>
        <v>382</v>
      </c>
      <c r="I184" s="329">
        <v>0.380051086847702</v>
      </c>
      <c r="J184" s="329">
        <v>14.1216825743541</v>
      </c>
      <c r="K184" t="s" s="328">
        <f>D184&amp;"|"&amp;F184&amp;""</f>
        <v>383</v>
      </c>
      <c r="L184" s="329">
        <f>AVERAGE(I184)</f>
        <v>0.380051086847702</v>
      </c>
      <c r="M184" s="329">
        <f>AVERAGE(J184)</f>
        <v>14.1216825743541</v>
      </c>
      <c r="N184" s="329"/>
      <c r="O184" s="330"/>
      <c r="P184" s="32"/>
    </row>
    <row r="185" ht="14.6" customHeight="1">
      <c r="A185" s="24"/>
      <c r="B185" s="31"/>
      <c r="C185" t="s" s="316">
        <v>333</v>
      </c>
      <c r="D185" t="s" s="326">
        <v>315</v>
      </c>
      <c r="E185" t="b" s="327">
        <v>1</v>
      </c>
      <c r="F185" t="s" s="326">
        <v>350</v>
      </c>
      <c r="G185" t="s" s="326">
        <v>262</v>
      </c>
      <c r="H185" t="s" s="328">
        <f>C185&amp;"|"&amp;D185&amp;"|"&amp;E185&amp;"|"&amp;F185&amp;"|"&amp;G185</f>
        <v>384</v>
      </c>
      <c r="I185" s="329">
        <v>0.380050528916362</v>
      </c>
      <c r="J185" s="329">
        <v>14.0397569575919</v>
      </c>
      <c r="K185" t="s" s="328">
        <f>D185&amp;"|"&amp;F185&amp;""</f>
        <v>383</v>
      </c>
      <c r="L185" s="329"/>
      <c r="M185" s="329"/>
      <c r="N185" s="329"/>
      <c r="O185" s="330"/>
      <c r="P185" s="32"/>
    </row>
    <row r="186" ht="14.6" customHeight="1">
      <c r="A186" s="24"/>
      <c r="B186" s="31"/>
      <c r="C186" t="s" s="316">
        <v>333</v>
      </c>
      <c r="D186" t="s" s="326">
        <v>326</v>
      </c>
      <c r="E186" t="b" s="327">
        <v>0</v>
      </c>
      <c r="F186" t="s" s="326">
        <v>261</v>
      </c>
      <c r="G186" t="s" s="326">
        <v>262</v>
      </c>
      <c r="H186" t="s" s="328">
        <f>C186&amp;"|"&amp;D186&amp;"|"&amp;E186&amp;"|"&amp;F186&amp;"|"&amp;G186</f>
        <v>385</v>
      </c>
      <c r="I186" s="329">
        <v>0.133640688987698</v>
      </c>
      <c r="J186" s="329">
        <v>22.3981455621195</v>
      </c>
      <c r="K186" t="s" s="328">
        <f>D186&amp;"|"&amp;F186&amp;""</f>
        <v>328</v>
      </c>
      <c r="L186" s="329">
        <f>AVERAGE(I186,I188,I190)</f>
        <v>0.492113169654724</v>
      </c>
      <c r="M186" s="329">
        <f>AVERAGE(J186,J188,J190)</f>
        <v>18.036599653341</v>
      </c>
      <c r="N186" s="329">
        <f>AVERAGE(I186:I191)</f>
        <v>0.491603401143382</v>
      </c>
      <c r="O186" s="330">
        <f>AVERAGE(J186:J191)</f>
        <v>17.9787168173111</v>
      </c>
      <c r="P186" s="32"/>
    </row>
    <row r="187" ht="14.6" customHeight="1">
      <c r="A187" s="24"/>
      <c r="B187" s="31"/>
      <c r="C187" t="s" s="316">
        <v>333</v>
      </c>
      <c r="D187" t="s" s="326">
        <v>326</v>
      </c>
      <c r="E187" t="b" s="327">
        <v>1</v>
      </c>
      <c r="F187" t="s" s="326">
        <v>261</v>
      </c>
      <c r="G187" t="s" s="326">
        <v>262</v>
      </c>
      <c r="H187" t="s" s="328">
        <f>C187&amp;"|"&amp;D187&amp;"|"&amp;E187&amp;"|"&amp;F187&amp;"|"&amp;G187</f>
        <v>386</v>
      </c>
      <c r="I187" s="329">
        <v>0.133492228327842</v>
      </c>
      <c r="J187" s="329">
        <v>22.2656906464818</v>
      </c>
      <c r="K187" t="s" s="328">
        <f>D187&amp;"|"&amp;F187&amp;""</f>
        <v>328</v>
      </c>
      <c r="L187" s="329"/>
      <c r="M187" s="329"/>
      <c r="N187" s="329"/>
      <c r="O187" s="330"/>
      <c r="P187" s="32"/>
    </row>
    <row r="188" ht="14.6" customHeight="1">
      <c r="A188" s="24"/>
      <c r="B188" s="31"/>
      <c r="C188" t="s" s="316">
        <v>333</v>
      </c>
      <c r="D188" t="s" s="326">
        <v>326</v>
      </c>
      <c r="E188" t="b" s="327">
        <v>0</v>
      </c>
      <c r="F188" t="s" s="326">
        <v>261</v>
      </c>
      <c r="G188" t="s" s="326">
        <v>266</v>
      </c>
      <c r="H188" t="s" s="328">
        <f>C188&amp;"|"&amp;D188&amp;"|"&amp;E188&amp;"|"&amp;F188&amp;"|"&amp;G188</f>
        <v>387</v>
      </c>
      <c r="I188" s="329">
        <v>0.479744076834753</v>
      </c>
      <c r="J188" s="329">
        <v>17.2385943249454</v>
      </c>
      <c r="K188" t="s" s="328">
        <f>D188&amp;"|"&amp;F188&amp;""</f>
        <v>328</v>
      </c>
      <c r="L188" s="329"/>
      <c r="M188" s="329"/>
      <c r="N188" s="329"/>
      <c r="O188" s="330"/>
      <c r="P188" s="32"/>
    </row>
    <row r="189" ht="14.6" customHeight="1">
      <c r="A189" s="24"/>
      <c r="B189" s="31"/>
      <c r="C189" t="s" s="316">
        <v>333</v>
      </c>
      <c r="D189" t="s" s="326">
        <v>326</v>
      </c>
      <c r="E189" t="b" s="327">
        <v>1</v>
      </c>
      <c r="F189" t="s" s="326">
        <v>261</v>
      </c>
      <c r="G189" t="s" s="326">
        <v>266</v>
      </c>
      <c r="H189" t="s" s="328">
        <f>C189&amp;"|"&amp;D189&amp;"|"&amp;E189&amp;"|"&amp;F189&amp;"|"&amp;G189</f>
        <v>388</v>
      </c>
      <c r="I189" s="329">
        <v>0.4790576410416</v>
      </c>
      <c r="J189" s="329">
        <v>17.1218437239696</v>
      </c>
      <c r="K189" t="s" s="328">
        <f>D189&amp;"|"&amp;F189&amp;""</f>
        <v>328</v>
      </c>
      <c r="L189" s="329"/>
      <c r="M189" s="329"/>
      <c r="N189" s="329"/>
      <c r="O189" s="330"/>
      <c r="P189" s="32"/>
    </row>
    <row r="190" ht="14.6" customHeight="1">
      <c r="A190" s="24"/>
      <c r="B190" s="31"/>
      <c r="C190" t="s" s="316">
        <v>333</v>
      </c>
      <c r="D190" t="s" s="326">
        <v>326</v>
      </c>
      <c r="E190" t="b" s="327">
        <v>0</v>
      </c>
      <c r="F190" t="s" s="326">
        <v>261</v>
      </c>
      <c r="G190" t="s" s="326">
        <v>269</v>
      </c>
      <c r="H190" t="s" s="328">
        <f>C190&amp;"|"&amp;D190&amp;"|"&amp;E190&amp;"|"&amp;F190&amp;"|"&amp;G190</f>
        <v>389</v>
      </c>
      <c r="I190" s="329">
        <v>0.862954743141721</v>
      </c>
      <c r="J190" s="329">
        <v>14.4730590729582</v>
      </c>
      <c r="K190" t="s" s="328">
        <f>D190&amp;"|"&amp;F190&amp;""</f>
        <v>328</v>
      </c>
      <c r="L190" s="329"/>
      <c r="M190" s="329"/>
      <c r="N190" s="329"/>
      <c r="O190" s="330"/>
      <c r="P190" s="32"/>
    </row>
    <row r="191" ht="14.6" customHeight="1">
      <c r="A191" s="24"/>
      <c r="B191" s="31"/>
      <c r="C191" t="s" s="316">
        <v>333</v>
      </c>
      <c r="D191" t="s" s="326">
        <v>326</v>
      </c>
      <c r="E191" t="b" s="327">
        <v>1</v>
      </c>
      <c r="F191" t="s" s="326">
        <v>261</v>
      </c>
      <c r="G191" t="s" s="326">
        <v>269</v>
      </c>
      <c r="H191" t="s" s="328">
        <f>C191&amp;"|"&amp;D191&amp;"|"&amp;E191&amp;"|"&amp;F191&amp;"|"&amp;G191</f>
        <v>390</v>
      </c>
      <c r="I191" s="329">
        <v>0.860731028526678</v>
      </c>
      <c r="J191" s="329">
        <v>14.3749675733921</v>
      </c>
      <c r="K191" t="s" s="328">
        <f>D191&amp;"|"&amp;F191&amp;""</f>
        <v>328</v>
      </c>
      <c r="L191" s="329"/>
      <c r="M191" s="329"/>
      <c r="N191" s="329"/>
      <c r="O191" s="330"/>
      <c r="P191" s="32"/>
    </row>
    <row r="192" ht="14.6" customHeight="1">
      <c r="A192" s="24"/>
      <c r="B192" s="31"/>
      <c r="C192" t="s" s="316">
        <v>391</v>
      </c>
      <c r="D192" t="s" s="326">
        <v>260</v>
      </c>
      <c r="E192" t="b" s="327">
        <v>1</v>
      </c>
      <c r="F192" t="s" s="326">
        <v>261</v>
      </c>
      <c r="G192" t="s" s="326">
        <v>262</v>
      </c>
      <c r="H192" t="s" s="328">
        <f>C192&amp;"|"&amp;D192&amp;"|"&amp;E192&amp;"|"&amp;F192&amp;"|"&amp;G192</f>
        <v>392</v>
      </c>
      <c r="I192" s="329">
        <v>0.128862053622777</v>
      </c>
      <c r="J192" s="329">
        <v>27.0431168235782</v>
      </c>
      <c r="K192" t="s" s="328">
        <f>D192&amp;"|"&amp;F192&amp;""</f>
        <v>264</v>
      </c>
      <c r="L192" s="329">
        <f>AVERAGE(I192:I194)</f>
        <v>0.541288394360546</v>
      </c>
      <c r="M192" s="329">
        <f>AVERAGE(J192:J194)</f>
        <v>22.5202200306639</v>
      </c>
      <c r="N192" s="329">
        <f>AVERAGE(I192:I195)</f>
        <v>0.700660272651709</v>
      </c>
      <c r="O192" s="330">
        <f>AVERAGE(J192:J195)</f>
        <v>23.5914565062145</v>
      </c>
      <c r="P192" s="32"/>
    </row>
    <row r="193" ht="14.6" customHeight="1">
      <c r="A193" s="24"/>
      <c r="B193" s="31"/>
      <c r="C193" t="s" s="316">
        <v>391</v>
      </c>
      <c r="D193" t="s" s="326">
        <v>260</v>
      </c>
      <c r="E193" t="b" s="327">
        <v>1</v>
      </c>
      <c r="F193" t="s" s="326">
        <v>261</v>
      </c>
      <c r="G193" t="s" s="326">
        <v>266</v>
      </c>
      <c r="H193" t="s" s="328">
        <f>C193&amp;"|"&amp;D193&amp;"|"&amp;E193&amp;"|"&amp;F193&amp;"|"&amp;G193</f>
        <v>393</v>
      </c>
      <c r="I193" s="329">
        <v>0.624981152899212</v>
      </c>
      <c r="J193" s="329">
        <v>20.9263584657458</v>
      </c>
      <c r="K193" t="s" s="328">
        <f>D193&amp;"|"&amp;F193&amp;""</f>
        <v>264</v>
      </c>
      <c r="L193" s="329"/>
      <c r="M193" s="329"/>
      <c r="N193" s="329"/>
      <c r="O193" s="330"/>
      <c r="P193" s="32"/>
    </row>
    <row r="194" ht="14.6" customHeight="1">
      <c r="A194" s="24"/>
      <c r="B194" s="31"/>
      <c r="C194" t="s" s="316">
        <v>391</v>
      </c>
      <c r="D194" t="s" s="326">
        <v>260</v>
      </c>
      <c r="E194" t="b" s="327">
        <v>1</v>
      </c>
      <c r="F194" t="s" s="326">
        <v>261</v>
      </c>
      <c r="G194" t="s" s="326">
        <v>269</v>
      </c>
      <c r="H194" t="s" s="328">
        <f>C194&amp;"|"&amp;D194&amp;"|"&amp;E194&amp;"|"&amp;F194&amp;"|"&amp;G194</f>
        <v>394</v>
      </c>
      <c r="I194" s="329">
        <v>0.870021976559648</v>
      </c>
      <c r="J194" s="329">
        <v>19.5911848026678</v>
      </c>
      <c r="K194" t="s" s="328">
        <f>D194&amp;"|"&amp;F194&amp;""</f>
        <v>264</v>
      </c>
      <c r="L194" s="329"/>
      <c r="M194" s="329"/>
      <c r="N194" s="329"/>
      <c r="O194" s="330"/>
      <c r="P194" s="32"/>
    </row>
    <row r="195" ht="14.6" customHeight="1">
      <c r="A195" s="24"/>
      <c r="B195" s="31"/>
      <c r="C195" t="s" s="316">
        <v>391</v>
      </c>
      <c r="D195" t="s" s="326">
        <v>260</v>
      </c>
      <c r="E195" t="b" s="327">
        <v>1</v>
      </c>
      <c r="F195" t="s" s="326">
        <v>272</v>
      </c>
      <c r="G195" t="s" s="326">
        <v>266</v>
      </c>
      <c r="H195" t="s" s="328">
        <f>C195&amp;"|"&amp;D195&amp;"|"&amp;E195&amp;"|"&amp;F195&amp;"|"&amp;G195</f>
        <v>395</v>
      </c>
      <c r="I195" s="329">
        <v>1.1787759075252</v>
      </c>
      <c r="J195" s="329">
        <v>26.805165932866</v>
      </c>
      <c r="K195" t="s" s="328">
        <f>D195&amp;"|"&amp;F195&amp;""</f>
        <v>274</v>
      </c>
      <c r="L195" s="329">
        <f>AVERAGE(I195)</f>
        <v>1.1787759075252</v>
      </c>
      <c r="M195" s="329">
        <f>AVERAGE(J195)</f>
        <v>26.805165932866</v>
      </c>
      <c r="N195" s="329"/>
      <c r="O195" s="330"/>
      <c r="P195" s="32"/>
    </row>
    <row r="196" ht="14.6" customHeight="1">
      <c r="A196" s="24"/>
      <c r="B196" s="31"/>
      <c r="C196" t="s" s="316">
        <v>391</v>
      </c>
      <c r="D196" t="s" s="326">
        <v>275</v>
      </c>
      <c r="E196" t="b" s="327">
        <v>1</v>
      </c>
      <c r="F196" t="s" s="326">
        <v>261</v>
      </c>
      <c r="G196" t="s" s="326">
        <v>262</v>
      </c>
      <c r="H196" t="s" s="328">
        <f>C196&amp;"|"&amp;D196&amp;"|"&amp;E196&amp;"|"&amp;F196&amp;"|"&amp;G196</f>
        <v>396</v>
      </c>
      <c r="I196" s="329">
        <v>0.0975476411477197</v>
      </c>
      <c r="J196" s="329">
        <v>17.951528608411</v>
      </c>
      <c r="K196" t="s" s="328">
        <f>D196&amp;"|"&amp;F196&amp;""</f>
        <v>277</v>
      </c>
      <c r="L196" s="329">
        <f>AVERAGE(I196:I198)</f>
        <v>0.379101129084679</v>
      </c>
      <c r="M196" s="329">
        <f>AVERAGE(J196:J198)</f>
        <v>14.4794018580073</v>
      </c>
      <c r="N196" s="329">
        <f>AVERAGE(I196:I200)</f>
        <v>0.596419184608691</v>
      </c>
      <c r="O196" s="330">
        <f>AVERAGE(J196:J200)</f>
        <v>14.9356196647307</v>
      </c>
      <c r="P196" s="32"/>
    </row>
    <row r="197" ht="14.6" customHeight="1">
      <c r="A197" s="24"/>
      <c r="B197" s="31"/>
      <c r="C197" t="s" s="316">
        <v>391</v>
      </c>
      <c r="D197" t="s" s="326">
        <v>275</v>
      </c>
      <c r="E197" t="b" s="327">
        <v>1</v>
      </c>
      <c r="F197" t="s" s="326">
        <v>261</v>
      </c>
      <c r="G197" t="s" s="326">
        <v>266</v>
      </c>
      <c r="H197" t="s" s="328">
        <f>C197&amp;"|"&amp;D197&amp;"|"&amp;E197&amp;"|"&amp;F197&amp;"|"&amp;G197</f>
        <v>397</v>
      </c>
      <c r="I197" s="329">
        <v>0.398784157789439</v>
      </c>
      <c r="J197" s="329">
        <v>13.4328502747971</v>
      </c>
      <c r="K197" t="s" s="328">
        <f>D197&amp;"|"&amp;F197&amp;""</f>
        <v>277</v>
      </c>
      <c r="L197" s="329"/>
      <c r="M197" s="329"/>
      <c r="N197" s="329"/>
      <c r="O197" s="330"/>
      <c r="P197" s="32"/>
    </row>
    <row r="198" ht="14.6" customHeight="1">
      <c r="A198" s="24"/>
      <c r="B198" s="31"/>
      <c r="C198" t="s" s="316">
        <v>391</v>
      </c>
      <c r="D198" t="s" s="326">
        <v>275</v>
      </c>
      <c r="E198" t="b" s="327">
        <v>1</v>
      </c>
      <c r="F198" t="s" s="326">
        <v>261</v>
      </c>
      <c r="G198" t="s" s="326">
        <v>269</v>
      </c>
      <c r="H198" t="s" s="328">
        <f>C198&amp;"|"&amp;D198&amp;"|"&amp;E198&amp;"|"&amp;F198&amp;"|"&amp;G198</f>
        <v>398</v>
      </c>
      <c r="I198" s="329">
        <v>0.6409715883168789</v>
      </c>
      <c r="J198" s="329">
        <v>12.0538266908137</v>
      </c>
      <c r="K198" t="s" s="328">
        <f>D198&amp;"|"&amp;F198&amp;""</f>
        <v>277</v>
      </c>
      <c r="L198" s="329"/>
      <c r="M198" s="329"/>
      <c r="N198" s="329"/>
      <c r="O198" s="330"/>
      <c r="P198" s="32"/>
    </row>
    <row r="199" ht="14.6" customHeight="1">
      <c r="A199" s="24"/>
      <c r="B199" s="31"/>
      <c r="C199" t="s" s="316">
        <v>391</v>
      </c>
      <c r="D199" t="s" s="326">
        <v>275</v>
      </c>
      <c r="E199" t="b" s="327">
        <v>1</v>
      </c>
      <c r="F199" t="s" s="326">
        <v>272</v>
      </c>
      <c r="G199" t="s" s="326">
        <v>266</v>
      </c>
      <c r="H199" t="s" s="328">
        <f>C199&amp;"|"&amp;D199&amp;"|"&amp;E199&amp;"|"&amp;F199&amp;"|"&amp;G199</f>
        <v>399</v>
      </c>
      <c r="I199" s="329">
        <v>0.760637486505549</v>
      </c>
      <c r="J199" s="329">
        <v>17.1487399592978</v>
      </c>
      <c r="K199" t="s" s="328">
        <f>D199&amp;"|"&amp;F199&amp;""</f>
        <v>284</v>
      </c>
      <c r="L199" s="329">
        <f>AVERAGE(I199:I200)</f>
        <v>0.92239626789471</v>
      </c>
      <c r="M199" s="329">
        <f>AVERAGE(J199:J200)</f>
        <v>15.6199463748158</v>
      </c>
      <c r="N199" s="329"/>
      <c r="O199" s="330"/>
      <c r="P199" s="32"/>
    </row>
    <row r="200" ht="14.6" customHeight="1">
      <c r="A200" s="24"/>
      <c r="B200" s="31"/>
      <c r="C200" t="s" s="316">
        <v>391</v>
      </c>
      <c r="D200" t="s" s="326">
        <v>275</v>
      </c>
      <c r="E200" t="b" s="327">
        <v>1</v>
      </c>
      <c r="F200" t="s" s="326">
        <v>272</v>
      </c>
      <c r="G200" t="s" s="326">
        <v>269</v>
      </c>
      <c r="H200" t="s" s="328">
        <f>C200&amp;"|"&amp;D200&amp;"|"&amp;E200&amp;"|"&amp;F200&amp;"|"&amp;G200</f>
        <v>400</v>
      </c>
      <c r="I200" s="329">
        <v>1.08415504928387</v>
      </c>
      <c r="J200" s="329">
        <v>14.0911527903337</v>
      </c>
      <c r="K200" t="s" s="328">
        <f>D200&amp;"|"&amp;F200&amp;""</f>
        <v>284</v>
      </c>
      <c r="L200" s="329"/>
      <c r="M200" s="329"/>
      <c r="N200" s="329"/>
      <c r="O200" s="330"/>
      <c r="P200" s="32"/>
    </row>
    <row r="201" ht="14.6" customHeight="1">
      <c r="A201" s="24"/>
      <c r="B201" s="31"/>
      <c r="C201" t="s" s="316">
        <v>391</v>
      </c>
      <c r="D201" t="s" s="326">
        <v>286</v>
      </c>
      <c r="E201" t="b" s="327">
        <v>1</v>
      </c>
      <c r="F201" t="s" s="326">
        <v>261</v>
      </c>
      <c r="G201" t="s" s="326">
        <v>262</v>
      </c>
      <c r="H201" t="s" s="328">
        <f>C201&amp;"|"&amp;D201&amp;"|"&amp;E201&amp;"|"&amp;F201&amp;"|"&amp;G201</f>
        <v>401</v>
      </c>
      <c r="I201" s="329">
        <v>0.110741620860193</v>
      </c>
      <c r="J201" s="329">
        <v>20.2686168684389</v>
      </c>
      <c r="K201" t="s" s="328">
        <f>D201&amp;"|"&amp;F201&amp;""</f>
        <v>288</v>
      </c>
      <c r="L201" s="329">
        <f>AVERAGE(I201:I203)</f>
        <v>0.46605261683229</v>
      </c>
      <c r="M201" s="329">
        <f>AVERAGE(J201:J203)</f>
        <v>16.0898105847791</v>
      </c>
      <c r="N201" s="329">
        <f>AVERAGE(I201:I205)</f>
        <v>0.727708588503681</v>
      </c>
      <c r="O201" s="330">
        <f>AVERAGE(J201:J205)</f>
        <v>16.4324499334688</v>
      </c>
      <c r="P201" s="32"/>
    </row>
    <row r="202" ht="14.6" customHeight="1">
      <c r="A202" s="24"/>
      <c r="B202" s="31"/>
      <c r="C202" t="s" s="316">
        <v>391</v>
      </c>
      <c r="D202" t="s" s="326">
        <v>286</v>
      </c>
      <c r="E202" t="b" s="327">
        <v>1</v>
      </c>
      <c r="F202" t="s" s="326">
        <v>261</v>
      </c>
      <c r="G202" t="s" s="326">
        <v>266</v>
      </c>
      <c r="H202" t="s" s="328">
        <f>C202&amp;"|"&amp;D202&amp;"|"&amp;E202&amp;"|"&amp;F202&amp;"|"&amp;G202</f>
        <v>402</v>
      </c>
      <c r="I202" s="329">
        <v>0.517128588470393</v>
      </c>
      <c r="J202" s="329">
        <v>14.8218422163735</v>
      </c>
      <c r="K202" t="s" s="328">
        <f>D202&amp;"|"&amp;F202&amp;""</f>
        <v>288</v>
      </c>
      <c r="L202" s="329"/>
      <c r="M202" s="329"/>
      <c r="N202" s="329"/>
      <c r="O202" s="330"/>
      <c r="P202" s="32"/>
    </row>
    <row r="203" ht="14.6" customHeight="1">
      <c r="A203" s="24"/>
      <c r="B203" s="31"/>
      <c r="C203" t="s" s="316">
        <v>391</v>
      </c>
      <c r="D203" t="s" s="326">
        <v>286</v>
      </c>
      <c r="E203" t="b" s="327">
        <v>1</v>
      </c>
      <c r="F203" t="s" s="326">
        <v>261</v>
      </c>
      <c r="G203" t="s" s="326">
        <v>269</v>
      </c>
      <c r="H203" t="s" s="328">
        <f>C203&amp;"|"&amp;D203&amp;"|"&amp;E203&amp;"|"&amp;F203&amp;"|"&amp;G203</f>
        <v>403</v>
      </c>
      <c r="I203" s="329">
        <v>0.770287641166285</v>
      </c>
      <c r="J203" s="329">
        <v>13.1789726695248</v>
      </c>
      <c r="K203" t="s" s="328">
        <f>D203&amp;"|"&amp;F203&amp;""</f>
        <v>288</v>
      </c>
      <c r="L203" s="329"/>
      <c r="M203" s="329"/>
      <c r="N203" s="329"/>
      <c r="O203" s="330"/>
      <c r="P203" s="32"/>
    </row>
    <row r="204" ht="14.6" customHeight="1">
      <c r="A204" s="24"/>
      <c r="B204" s="31"/>
      <c r="C204" t="s" s="316">
        <v>391</v>
      </c>
      <c r="D204" t="s" s="326">
        <v>286</v>
      </c>
      <c r="E204" t="b" s="327">
        <v>1</v>
      </c>
      <c r="F204" t="s" s="326">
        <v>272</v>
      </c>
      <c r="G204" t="s" s="326">
        <v>266</v>
      </c>
      <c r="H204" t="s" s="328">
        <f>C204&amp;"|"&amp;D204&amp;"|"&amp;E204&amp;"|"&amp;F204&amp;"|"&amp;G204</f>
        <v>404</v>
      </c>
      <c r="I204" s="329">
        <v>0.977372605542382</v>
      </c>
      <c r="J204" s="329">
        <v>18.7827885432036</v>
      </c>
      <c r="K204" t="s" s="328">
        <f>D204&amp;"|"&amp;F204&amp;""</f>
        <v>294</v>
      </c>
      <c r="L204" s="329">
        <f>AVERAGE(I204:I205)</f>
        <v>1.12019254601077</v>
      </c>
      <c r="M204" s="329">
        <f>AVERAGE(J204:J205)</f>
        <v>16.9464089565035</v>
      </c>
      <c r="N204" s="329"/>
      <c r="O204" s="330"/>
      <c r="P204" s="32"/>
    </row>
    <row r="205" ht="14.6" customHeight="1">
      <c r="A205" s="24"/>
      <c r="B205" s="31"/>
      <c r="C205" t="s" s="316">
        <v>391</v>
      </c>
      <c r="D205" t="s" s="326">
        <v>286</v>
      </c>
      <c r="E205" t="b" s="327">
        <v>1</v>
      </c>
      <c r="F205" t="s" s="326">
        <v>272</v>
      </c>
      <c r="G205" t="s" s="326">
        <v>269</v>
      </c>
      <c r="H205" t="s" s="328">
        <f>C205&amp;"|"&amp;D205&amp;"|"&amp;E205&amp;"|"&amp;F205&amp;"|"&amp;G205</f>
        <v>405</v>
      </c>
      <c r="I205" s="329">
        <v>1.26301248647915</v>
      </c>
      <c r="J205" s="329">
        <v>15.1100293698033</v>
      </c>
      <c r="K205" t="s" s="328">
        <f>D205&amp;"|"&amp;F205&amp;""</f>
        <v>294</v>
      </c>
      <c r="L205" s="329"/>
      <c r="M205" s="329"/>
      <c r="N205" s="329"/>
      <c r="O205" s="330"/>
      <c r="P205" s="32"/>
    </row>
    <row r="206" ht="14.6" customHeight="1">
      <c r="A206" s="24"/>
      <c r="B206" s="31"/>
      <c r="C206" t="s" s="316">
        <v>391</v>
      </c>
      <c r="D206" t="s" s="326">
        <v>295</v>
      </c>
      <c r="E206" t="b" s="327">
        <v>1</v>
      </c>
      <c r="F206" t="s" s="326">
        <v>261</v>
      </c>
      <c r="G206" t="s" s="326">
        <v>262</v>
      </c>
      <c r="H206" t="s" s="328">
        <f>C206&amp;"|"&amp;D206&amp;"|"&amp;E206&amp;"|"&amp;F206&amp;"|"&amp;G206</f>
        <v>406</v>
      </c>
      <c r="I206" s="329">
        <v>0.143151033292977</v>
      </c>
      <c r="J206" s="329">
        <v>85.32999454689261</v>
      </c>
      <c r="K206" t="s" s="328">
        <f>D206&amp;"|"&amp;F206&amp;""</f>
        <v>297</v>
      </c>
      <c r="L206" s="329">
        <f>AVERAGE(I206:I207)</f>
        <v>0.580741369450254</v>
      </c>
      <c r="M206" s="329">
        <f>AVERAGE(J206:J207)</f>
        <v>65.9828561761237</v>
      </c>
      <c r="N206" s="329">
        <f>AVERAGE(I206:I208)</f>
        <v>0.911814632472512</v>
      </c>
      <c r="O206" s="330">
        <f>AVERAGE(J206:J208)</f>
        <v>61.0119887823156</v>
      </c>
      <c r="P206" s="32"/>
    </row>
    <row r="207" ht="14.6" customHeight="1">
      <c r="A207" s="24"/>
      <c r="B207" s="31"/>
      <c r="C207" t="s" s="316">
        <v>391</v>
      </c>
      <c r="D207" t="s" s="326">
        <v>295</v>
      </c>
      <c r="E207" t="b" s="327">
        <v>1</v>
      </c>
      <c r="F207" t="s" s="326">
        <v>261</v>
      </c>
      <c r="G207" t="s" s="326">
        <v>269</v>
      </c>
      <c r="H207" t="s" s="328">
        <f>C207&amp;"|"&amp;D207&amp;"|"&amp;E207&amp;"|"&amp;F207&amp;"|"&amp;G207</f>
        <v>407</v>
      </c>
      <c r="I207" s="329">
        <v>1.01833170560753</v>
      </c>
      <c r="J207" s="329">
        <v>46.6357178053547</v>
      </c>
      <c r="K207" t="s" s="328">
        <f>D207&amp;"|"&amp;F207&amp;""</f>
        <v>297</v>
      </c>
      <c r="L207" s="329"/>
      <c r="M207" s="329"/>
      <c r="N207" s="329"/>
      <c r="O207" s="330"/>
      <c r="P207" s="32"/>
    </row>
    <row r="208" ht="14.6" customHeight="1">
      <c r="A208" s="24"/>
      <c r="B208" s="31"/>
      <c r="C208" t="s" s="316">
        <v>391</v>
      </c>
      <c r="D208" t="s" s="326">
        <v>295</v>
      </c>
      <c r="E208" t="b" s="327">
        <v>1</v>
      </c>
      <c r="F208" t="s" s="326">
        <v>272</v>
      </c>
      <c r="G208" t="s" s="326">
        <v>269</v>
      </c>
      <c r="H208" t="s" s="328">
        <f>C208&amp;"|"&amp;D208&amp;"|"&amp;E208&amp;"|"&amp;F208&amp;"|"&amp;G208</f>
        <v>408</v>
      </c>
      <c r="I208" s="329">
        <v>1.57396115851703</v>
      </c>
      <c r="J208" s="329">
        <v>51.0702539946994</v>
      </c>
      <c r="K208" t="s" s="328">
        <f>D208&amp;"|"&amp;F208&amp;""</f>
        <v>409</v>
      </c>
      <c r="L208" s="329">
        <f>AVERAGE(I208)</f>
        <v>1.57396115851703</v>
      </c>
      <c r="M208" s="329">
        <f>AVERAGE(J208)</f>
        <v>51.0702539946994</v>
      </c>
      <c r="N208" s="329"/>
      <c r="O208" s="330"/>
      <c r="P208" s="32"/>
    </row>
    <row r="209" ht="14.6" customHeight="1">
      <c r="A209" s="24"/>
      <c r="B209" s="31"/>
      <c r="C209" t="s" s="316">
        <v>391</v>
      </c>
      <c r="D209" t="s" s="326">
        <v>302</v>
      </c>
      <c r="E209" t="b" s="327">
        <v>1</v>
      </c>
      <c r="F209" t="s" s="326">
        <v>261</v>
      </c>
      <c r="G209" t="s" s="326">
        <v>262</v>
      </c>
      <c r="H209" t="s" s="328">
        <f>C209&amp;"|"&amp;D209&amp;"|"&amp;E209&amp;"|"&amp;F209&amp;"|"&amp;G209</f>
        <v>410</v>
      </c>
      <c r="I209" s="329">
        <v>0.189725611860601</v>
      </c>
      <c r="J209" s="329">
        <v>181.048801721603</v>
      </c>
      <c r="K209" t="s" s="328">
        <f>D209&amp;"|"&amp;F209&amp;""</f>
        <v>304</v>
      </c>
      <c r="L209" s="329">
        <f>AVERAGE(I209:I210)</f>
        <v>0.566041747093932</v>
      </c>
      <c r="M209" s="329">
        <f>AVERAGE(J209:J210)</f>
        <v>136.676033008162</v>
      </c>
      <c r="N209" s="329">
        <f>AVERAGE(I209:I212)</f>
        <v>0.866408212370649</v>
      </c>
      <c r="O209" s="330">
        <f>AVERAGE(J209:J212)</f>
        <v>128.6254231613</v>
      </c>
      <c r="P209" s="32"/>
    </row>
    <row r="210" ht="14.6" customHeight="1">
      <c r="A210" s="24"/>
      <c r="B210" s="31"/>
      <c r="C210" t="s" s="316">
        <v>391</v>
      </c>
      <c r="D210" t="s" s="326">
        <v>302</v>
      </c>
      <c r="E210" t="b" s="327">
        <v>1</v>
      </c>
      <c r="F210" t="s" s="326">
        <v>261</v>
      </c>
      <c r="G210" t="s" s="326">
        <v>269</v>
      </c>
      <c r="H210" t="s" s="328">
        <f>C210&amp;"|"&amp;D210&amp;"|"&amp;E210&amp;"|"&amp;F210&amp;"|"&amp;G210</f>
        <v>411</v>
      </c>
      <c r="I210" s="329">
        <v>0.942357882327262</v>
      </c>
      <c r="J210" s="329">
        <v>92.3032642947219</v>
      </c>
      <c r="K210" t="s" s="328">
        <f>D210&amp;"|"&amp;F210&amp;""</f>
        <v>304</v>
      </c>
      <c r="L210" s="329"/>
      <c r="M210" s="329"/>
      <c r="N210" s="329"/>
      <c r="O210" s="330"/>
      <c r="P210" s="32"/>
    </row>
    <row r="211" ht="14.6" customHeight="1">
      <c r="A211" s="24"/>
      <c r="B211" s="31"/>
      <c r="C211" t="s" s="316">
        <v>391</v>
      </c>
      <c r="D211" t="s" s="326">
        <v>302</v>
      </c>
      <c r="E211" t="b" s="327">
        <v>1</v>
      </c>
      <c r="F211" t="s" s="326">
        <v>272</v>
      </c>
      <c r="G211" t="s" s="326">
        <v>266</v>
      </c>
      <c r="H211" t="s" s="328">
        <f>C211&amp;"|"&amp;D211&amp;"|"&amp;E211&amp;"|"&amp;F211&amp;"|"&amp;G211</f>
        <v>412</v>
      </c>
      <c r="I211" s="329">
        <v>0.834383286368974</v>
      </c>
      <c r="J211" s="329">
        <v>141.514493253944</v>
      </c>
      <c r="K211" t="s" s="328">
        <f>D211&amp;"|"&amp;F211&amp;""</f>
        <v>308</v>
      </c>
      <c r="L211" s="329">
        <f>AVERAGE(I211:I212)</f>
        <v>1.16677467764737</v>
      </c>
      <c r="M211" s="329">
        <f>AVERAGE(J211:J212)</f>
        <v>120.574813314438</v>
      </c>
      <c r="N211" s="329"/>
      <c r="O211" s="330"/>
      <c r="P211" s="32"/>
    </row>
    <row r="212" ht="14.6" customHeight="1">
      <c r="A212" s="24"/>
      <c r="B212" s="31"/>
      <c r="C212" t="s" s="316">
        <v>391</v>
      </c>
      <c r="D212" t="s" s="326">
        <v>302</v>
      </c>
      <c r="E212" t="b" s="327">
        <v>1</v>
      </c>
      <c r="F212" t="s" s="326">
        <v>272</v>
      </c>
      <c r="G212" t="s" s="326">
        <v>269</v>
      </c>
      <c r="H212" t="s" s="328">
        <f>C212&amp;"|"&amp;D212&amp;"|"&amp;E212&amp;"|"&amp;F212&amp;"|"&amp;G212</f>
        <v>413</v>
      </c>
      <c r="I212" s="329">
        <v>1.49916606892576</v>
      </c>
      <c r="J212" s="329">
        <v>99.6351333749311</v>
      </c>
      <c r="K212" t="s" s="328">
        <f>D212&amp;"|"&amp;F212&amp;""</f>
        <v>308</v>
      </c>
      <c r="L212" s="329"/>
      <c r="M212" s="329"/>
      <c r="N212" s="329"/>
      <c r="O212" s="330"/>
      <c r="P212" s="32"/>
    </row>
    <row r="213" ht="14.6" customHeight="1">
      <c r="A213" s="24"/>
      <c r="B213" s="31"/>
      <c r="C213" t="s" s="316">
        <v>391</v>
      </c>
      <c r="D213" t="s" s="326">
        <v>309</v>
      </c>
      <c r="E213" t="b" s="327">
        <v>1</v>
      </c>
      <c r="F213" t="s" s="326">
        <v>261</v>
      </c>
      <c r="G213" t="s" s="326">
        <v>262</v>
      </c>
      <c r="H213" t="s" s="328">
        <f>C213&amp;"|"&amp;D213&amp;"|"&amp;E213&amp;"|"&amp;F213&amp;"|"&amp;G213</f>
        <v>414</v>
      </c>
      <c r="I213" s="329">
        <v>0.145191240124378</v>
      </c>
      <c r="J213" s="329">
        <v>35.3439247988922</v>
      </c>
      <c r="K213" t="s" s="328">
        <f>D213&amp;"|"&amp;F213&amp;""</f>
        <v>311</v>
      </c>
      <c r="L213" s="329">
        <f>AVERAGE(I213:I214)</f>
        <v>0.577317949317004</v>
      </c>
      <c r="M213" s="329">
        <f>AVERAGE(J213:J214)</f>
        <v>25.858638860459</v>
      </c>
      <c r="N213" s="329">
        <f>AVERAGE(I213:I214)</f>
        <v>0.577317949317004</v>
      </c>
      <c r="O213" s="330">
        <f>AVERAGE(J213:J214)</f>
        <v>25.858638860459</v>
      </c>
      <c r="P213" s="32"/>
    </row>
    <row r="214" ht="14.6" customHeight="1">
      <c r="A214" s="24"/>
      <c r="B214" s="31"/>
      <c r="C214" t="s" s="316">
        <v>391</v>
      </c>
      <c r="D214" t="s" s="326">
        <v>309</v>
      </c>
      <c r="E214" t="b" s="327">
        <v>1</v>
      </c>
      <c r="F214" t="s" s="326">
        <v>261</v>
      </c>
      <c r="G214" t="s" s="326">
        <v>269</v>
      </c>
      <c r="H214" t="s" s="328">
        <f>C214&amp;"|"&amp;D214&amp;"|"&amp;E214&amp;"|"&amp;F214&amp;"|"&amp;G214</f>
        <v>415</v>
      </c>
      <c r="I214" s="329">
        <v>1.00944465850963</v>
      </c>
      <c r="J214" s="329">
        <v>16.3733529220257</v>
      </c>
      <c r="K214" t="s" s="328">
        <f>D214&amp;"|"&amp;F214&amp;""</f>
        <v>311</v>
      </c>
      <c r="L214" s="329"/>
      <c r="M214" s="329"/>
      <c r="N214" s="329"/>
      <c r="O214" s="330"/>
      <c r="P214" s="32"/>
    </row>
    <row r="215" ht="14.6" customHeight="1">
      <c r="A215" s="24"/>
      <c r="B215" s="31"/>
      <c r="C215" t="s" s="316">
        <v>391</v>
      </c>
      <c r="D215" t="s" s="326">
        <v>315</v>
      </c>
      <c r="E215" t="b" s="327">
        <v>1</v>
      </c>
      <c r="F215" t="s" s="326">
        <v>261</v>
      </c>
      <c r="G215" t="s" s="326">
        <v>262</v>
      </c>
      <c r="H215" t="s" s="328">
        <f>C215&amp;"|"&amp;D215&amp;"|"&amp;E215&amp;"|"&amp;F215&amp;"|"&amp;G215</f>
        <v>416</v>
      </c>
      <c r="I215" s="329">
        <v>0.0947181150260175</v>
      </c>
      <c r="J215" s="329">
        <v>13.360320118547</v>
      </c>
      <c r="K215" t="s" s="328">
        <f>D215&amp;"|"&amp;F215&amp;""</f>
        <v>317</v>
      </c>
      <c r="L215" s="329">
        <f>AVERAGE(I215:I216,I218)</f>
        <v>0.300408735401957</v>
      </c>
      <c r="M215" s="329">
        <f>AVERAGE(J215:J216,J218)</f>
        <v>10.3883821519086</v>
      </c>
      <c r="N215" s="329">
        <f>AVERAGE(I215:I221)</f>
        <v>0.439888937364039</v>
      </c>
      <c r="O215" s="330">
        <f>AVERAGE(J215:J221)</f>
        <v>10.2377447298284</v>
      </c>
      <c r="P215" s="32"/>
    </row>
    <row r="216" ht="14.6" customHeight="1">
      <c r="A216" s="24"/>
      <c r="B216" s="31"/>
      <c r="C216" t="s" s="316">
        <v>391</v>
      </c>
      <c r="D216" t="s" s="326">
        <v>315</v>
      </c>
      <c r="E216" t="b" s="327">
        <v>0</v>
      </c>
      <c r="F216" t="s" s="326">
        <v>261</v>
      </c>
      <c r="G216" t="s" s="326">
        <v>266</v>
      </c>
      <c r="H216" t="s" s="328">
        <f>C216&amp;"|"&amp;D216&amp;"|"&amp;E216&amp;"|"&amp;F216&amp;"|"&amp;G216</f>
        <v>417</v>
      </c>
      <c r="I216" s="329">
        <v>0.191094156903474</v>
      </c>
      <c r="J216" s="329">
        <v>10.5084361764137</v>
      </c>
      <c r="K216" t="s" s="328">
        <f>D216&amp;"|"&amp;F216&amp;""</f>
        <v>317</v>
      </c>
      <c r="L216" s="329"/>
      <c r="M216" s="329"/>
      <c r="N216" s="329"/>
      <c r="O216" s="330"/>
      <c r="P216" s="32"/>
    </row>
    <row r="217" ht="14.6" customHeight="1">
      <c r="A217" s="24"/>
      <c r="B217" s="31"/>
      <c r="C217" t="s" s="316">
        <v>391</v>
      </c>
      <c r="D217" t="s" s="326">
        <v>315</v>
      </c>
      <c r="E217" t="b" s="327">
        <v>1</v>
      </c>
      <c r="F217" t="s" s="326">
        <v>261</v>
      </c>
      <c r="G217" t="s" s="326">
        <v>266</v>
      </c>
      <c r="H217" t="s" s="328">
        <f>C217&amp;"|"&amp;D217&amp;"|"&amp;E217&amp;"|"&amp;F217&amp;"|"&amp;G217</f>
        <v>418</v>
      </c>
      <c r="I217" s="329">
        <v>0.191093836097321</v>
      </c>
      <c r="J217" s="329">
        <v>10.4378292923386</v>
      </c>
      <c r="K217" t="s" s="328">
        <f>D217&amp;"|"&amp;F217&amp;""</f>
        <v>317</v>
      </c>
      <c r="L217" s="329"/>
      <c r="M217" s="329"/>
      <c r="N217" s="329"/>
      <c r="O217" s="330"/>
      <c r="P217" s="32"/>
    </row>
    <row r="218" ht="14.6" customHeight="1">
      <c r="A218" s="24"/>
      <c r="B218" s="31"/>
      <c r="C218" t="s" s="316">
        <v>391</v>
      </c>
      <c r="D218" t="s" s="326">
        <v>315</v>
      </c>
      <c r="E218" t="b" s="327">
        <v>0</v>
      </c>
      <c r="F218" t="s" s="326">
        <v>261</v>
      </c>
      <c r="G218" t="s" s="326">
        <v>269</v>
      </c>
      <c r="H218" t="s" s="328">
        <f>C218&amp;"|"&amp;D218&amp;"|"&amp;E218&amp;"|"&amp;F218&amp;"|"&amp;G218</f>
        <v>419</v>
      </c>
      <c r="I218" s="329">
        <v>0.61541393427638</v>
      </c>
      <c r="J218" s="329">
        <v>7.2963901607651</v>
      </c>
      <c r="K218" t="s" s="328">
        <f>D218&amp;"|"&amp;F218&amp;""</f>
        <v>317</v>
      </c>
      <c r="L218" s="329"/>
      <c r="M218" s="329"/>
      <c r="N218" s="329"/>
      <c r="O218" s="330"/>
      <c r="P218" s="32"/>
    </row>
    <row r="219" ht="14.6" customHeight="1">
      <c r="A219" s="24"/>
      <c r="B219" s="31"/>
      <c r="C219" t="s" s="316">
        <v>391</v>
      </c>
      <c r="D219" t="s" s="326">
        <v>315</v>
      </c>
      <c r="E219" t="b" s="327">
        <v>1</v>
      </c>
      <c r="F219" t="s" s="326">
        <v>261</v>
      </c>
      <c r="G219" t="s" s="326">
        <v>269</v>
      </c>
      <c r="H219" t="s" s="328">
        <f>C219&amp;"|"&amp;D219&amp;"|"&amp;E219&amp;"|"&amp;F219&amp;"|"&amp;G219</f>
        <v>420</v>
      </c>
      <c r="I219" s="329">
        <v>0.6153776938343229</v>
      </c>
      <c r="J219" s="329">
        <v>7.27697192824664</v>
      </c>
      <c r="K219" t="s" s="328">
        <f>D219&amp;"|"&amp;F219&amp;""</f>
        <v>317</v>
      </c>
      <c r="L219" s="329"/>
      <c r="M219" s="329"/>
      <c r="N219" s="329"/>
      <c r="O219" s="330"/>
      <c r="P219" s="32"/>
    </row>
    <row r="220" ht="14.6" customHeight="1">
      <c r="A220" s="24"/>
      <c r="B220" s="31"/>
      <c r="C220" t="s" s="316">
        <v>391</v>
      </c>
      <c r="D220" t="s" s="326">
        <v>315</v>
      </c>
      <c r="E220" t="b" s="327">
        <v>1</v>
      </c>
      <c r="F220" t="s" s="326">
        <v>272</v>
      </c>
      <c r="G220" t="s" s="326">
        <v>266</v>
      </c>
      <c r="H220" t="s" s="328">
        <f>C220&amp;"|"&amp;D220&amp;"|"&amp;E220&amp;"|"&amp;F220&amp;"|"&amp;G220</f>
        <v>421</v>
      </c>
      <c r="I220" s="329">
        <v>0.33597474957374</v>
      </c>
      <c r="J220" s="329">
        <v>13.1822908135087</v>
      </c>
      <c r="K220" t="s" s="328">
        <f>D220&amp;"|"&amp;F220&amp;""</f>
        <v>324</v>
      </c>
      <c r="L220" s="329">
        <f>AVERAGE(I220:I221)</f>
        <v>0.68576241270538</v>
      </c>
      <c r="M220" s="329">
        <f>AVERAGE(J220:J221)</f>
        <v>11.3921327162438</v>
      </c>
      <c r="N220" s="329"/>
      <c r="O220" s="330"/>
      <c r="P220" s="32"/>
    </row>
    <row r="221" ht="14.6" customHeight="1">
      <c r="A221" s="24"/>
      <c r="B221" s="31"/>
      <c r="C221" t="s" s="316">
        <v>391</v>
      </c>
      <c r="D221" t="s" s="326">
        <v>315</v>
      </c>
      <c r="E221" t="b" s="327">
        <v>1</v>
      </c>
      <c r="F221" t="s" s="326">
        <v>272</v>
      </c>
      <c r="G221" t="s" s="326">
        <v>269</v>
      </c>
      <c r="H221" t="s" s="328">
        <f>C221&amp;"|"&amp;D221&amp;"|"&amp;E221&amp;"|"&amp;F221&amp;"|"&amp;G221</f>
        <v>422</v>
      </c>
      <c r="I221" s="329">
        <v>1.03555007583702</v>
      </c>
      <c r="J221" s="329">
        <v>9.60197461897884</v>
      </c>
      <c r="K221" t="s" s="328">
        <f>D221&amp;"|"&amp;F221&amp;""</f>
        <v>324</v>
      </c>
      <c r="L221" s="329"/>
      <c r="M221" s="329"/>
      <c r="N221" s="329"/>
      <c r="O221" s="330"/>
      <c r="P221" s="32"/>
    </row>
    <row r="222" ht="14.6" customHeight="1">
      <c r="A222" s="24"/>
      <c r="B222" s="31"/>
      <c r="C222" t="s" s="316">
        <v>391</v>
      </c>
      <c r="D222" t="s" s="326">
        <v>326</v>
      </c>
      <c r="E222" t="b" s="327">
        <v>1</v>
      </c>
      <c r="F222" t="s" s="326">
        <v>261</v>
      </c>
      <c r="G222" t="s" s="326">
        <v>262</v>
      </c>
      <c r="H222" t="s" s="328">
        <f>C222&amp;"|"&amp;D222&amp;"|"&amp;E222&amp;"|"&amp;F222&amp;"|"&amp;G222</f>
        <v>423</v>
      </c>
      <c r="I222" s="329">
        <v>0.123599052272237</v>
      </c>
      <c r="J222" s="329">
        <v>25.4644216796644</v>
      </c>
      <c r="K222" t="s" s="328">
        <f>D222&amp;"|"&amp;F222&amp;""</f>
        <v>328</v>
      </c>
      <c r="L222" s="329">
        <f>AVERAGE(I222:I223)</f>
        <v>0.475588460734861</v>
      </c>
      <c r="M222" s="329">
        <f>AVERAGE(J222:J223)</f>
        <v>20.6686507641235</v>
      </c>
      <c r="N222" s="329">
        <f>AVERAGE(I222:I225)</f>
        <v>0.788264572505382</v>
      </c>
      <c r="O222" s="330">
        <f>AVERAGE(J222:J225)</f>
        <v>21.0871229977859</v>
      </c>
      <c r="P222" s="32"/>
    </row>
    <row r="223" ht="14.6" customHeight="1">
      <c r="A223" s="24"/>
      <c r="B223" s="31"/>
      <c r="C223" t="s" s="316">
        <v>391</v>
      </c>
      <c r="D223" t="s" s="326">
        <v>326</v>
      </c>
      <c r="E223" t="b" s="327">
        <v>1</v>
      </c>
      <c r="F223" t="s" s="326">
        <v>261</v>
      </c>
      <c r="G223" t="s" s="326">
        <v>269</v>
      </c>
      <c r="H223" t="s" s="328">
        <f>C223&amp;"|"&amp;D223&amp;"|"&amp;E223&amp;"|"&amp;F223&amp;"|"&amp;G223</f>
        <v>424</v>
      </c>
      <c r="I223" s="329">
        <v>0.827577869197484</v>
      </c>
      <c r="J223" s="329">
        <v>15.8728798485826</v>
      </c>
      <c r="K223" t="s" s="328">
        <f>D223&amp;"|"&amp;F223&amp;""</f>
        <v>328</v>
      </c>
      <c r="L223" s="329"/>
      <c r="M223" s="329"/>
      <c r="N223" s="329"/>
      <c r="O223" s="330"/>
      <c r="P223" s="32"/>
    </row>
    <row r="224" ht="14.6" customHeight="1">
      <c r="A224" s="24"/>
      <c r="B224" s="31"/>
      <c r="C224" t="s" s="316">
        <v>391</v>
      </c>
      <c r="D224" t="s" s="326">
        <v>326</v>
      </c>
      <c r="E224" t="b" s="327">
        <v>1</v>
      </c>
      <c r="F224" t="s" s="326">
        <v>272</v>
      </c>
      <c r="G224" t="s" s="326">
        <v>266</v>
      </c>
      <c r="H224" t="s" s="328">
        <f>C224&amp;"|"&amp;D224&amp;"|"&amp;E224&amp;"|"&amp;F224&amp;"|"&amp;G224</f>
        <v>425</v>
      </c>
      <c r="I224" s="329">
        <v>0.837848622531016</v>
      </c>
      <c r="J224" s="329">
        <v>24.2524380333691</v>
      </c>
      <c r="K224" t="s" s="328">
        <f>D224&amp;"|"&amp;F224&amp;""</f>
        <v>332</v>
      </c>
      <c r="L224" s="329">
        <f>AVERAGE(I224:I225)</f>
        <v>1.1009406842759</v>
      </c>
      <c r="M224" s="329">
        <f>AVERAGE(J224:J225)</f>
        <v>21.5055952314482</v>
      </c>
      <c r="N224" s="329"/>
      <c r="O224" s="330"/>
      <c r="P224" s="32"/>
    </row>
    <row r="225" ht="14.6" customHeight="1">
      <c r="A225" s="24"/>
      <c r="B225" s="31"/>
      <c r="C225" t="s" s="316">
        <v>391</v>
      </c>
      <c r="D225" t="s" s="326">
        <v>326</v>
      </c>
      <c r="E225" t="b" s="327">
        <v>1</v>
      </c>
      <c r="F225" t="s" s="326">
        <v>272</v>
      </c>
      <c r="G225" t="s" s="326">
        <v>269</v>
      </c>
      <c r="H225" t="s" s="328">
        <f>C225&amp;"|"&amp;D225&amp;"|"&amp;E225&amp;"|"&amp;F225&amp;"|"&amp;G225</f>
        <v>426</v>
      </c>
      <c r="I225" s="329">
        <v>1.36403274602079</v>
      </c>
      <c r="J225" s="329">
        <v>18.7587524295273</v>
      </c>
      <c r="K225" t="s" s="328">
        <f>D225&amp;"|"&amp;F225&amp;""</f>
        <v>332</v>
      </c>
      <c r="L225" s="329"/>
      <c r="M225" s="329"/>
      <c r="N225" s="329"/>
      <c r="O225" s="330"/>
      <c r="P225" s="32"/>
    </row>
    <row r="226" ht="14.6" customHeight="1">
      <c r="A226" s="24"/>
      <c r="B226" s="31"/>
      <c r="C226" t="s" s="315">
        <v>427</v>
      </c>
      <c r="D226" t="s" s="326">
        <v>275</v>
      </c>
      <c r="E226" t="b" s="327">
        <v>0</v>
      </c>
      <c r="F226" t="s" s="326">
        <v>261</v>
      </c>
      <c r="G226" t="s" s="326">
        <v>269</v>
      </c>
      <c r="H226" t="s" s="328">
        <f>C226&amp;"|"&amp;D226&amp;"|"&amp;E226&amp;"|"&amp;F226&amp;"|"&amp;G226</f>
        <v>428</v>
      </c>
      <c r="I226" s="329">
        <v>0.477282164395877</v>
      </c>
      <c r="J226" s="329">
        <v>5.97515340785741</v>
      </c>
      <c r="K226" t="s" s="328">
        <f>D226&amp;"|"&amp;F226&amp;""</f>
        <v>277</v>
      </c>
      <c r="L226" s="329">
        <f>AVERAGE(I226)</f>
        <v>0.477282164395877</v>
      </c>
      <c r="M226" s="329">
        <f>AVERAGE(J226)</f>
        <v>5.97515340785741</v>
      </c>
      <c r="N226" s="329">
        <f>AVERAGE(I226:I227)</f>
        <v>0.477282164395877</v>
      </c>
      <c r="O226" s="330">
        <f>AVERAGE(J226:J227)</f>
        <v>5.97042115720325</v>
      </c>
      <c r="P226" s="32"/>
    </row>
    <row r="227" ht="14.6" customHeight="1">
      <c r="A227" s="24"/>
      <c r="B227" s="31"/>
      <c r="C227" t="s" s="315">
        <v>427</v>
      </c>
      <c r="D227" t="s" s="326">
        <v>275</v>
      </c>
      <c r="E227" t="b" s="327">
        <v>1</v>
      </c>
      <c r="F227" t="s" s="326">
        <v>261</v>
      </c>
      <c r="G227" t="s" s="326">
        <v>269</v>
      </c>
      <c r="H227" t="s" s="328">
        <f>C227&amp;"|"&amp;D227&amp;"|"&amp;E227&amp;"|"&amp;F227&amp;"|"&amp;G227</f>
        <v>429</v>
      </c>
      <c r="I227" s="329">
        <v>0.477282164395877</v>
      </c>
      <c r="J227" s="329">
        <v>5.96568890654908</v>
      </c>
      <c r="K227" t="s" s="328">
        <f>D227&amp;"|"&amp;F227&amp;""</f>
        <v>277</v>
      </c>
      <c r="L227" s="329"/>
      <c r="M227" s="329"/>
      <c r="N227" s="329"/>
      <c r="O227" s="330"/>
      <c r="P227" s="32"/>
    </row>
    <row r="228" ht="14.6" customHeight="1">
      <c r="A228" s="24"/>
      <c r="B228" s="31"/>
      <c r="C228" t="s" s="315">
        <v>427</v>
      </c>
      <c r="D228" t="s" s="326">
        <v>315</v>
      </c>
      <c r="E228" t="b" s="327">
        <v>0</v>
      </c>
      <c r="F228" t="s" s="326">
        <v>261</v>
      </c>
      <c r="G228" t="s" s="326">
        <v>266</v>
      </c>
      <c r="H228" t="s" s="328">
        <f>C228&amp;"|"&amp;D228&amp;"|"&amp;E228&amp;"|"&amp;F228&amp;"|"&amp;G228</f>
        <v>430</v>
      </c>
      <c r="I228" s="329">
        <v>0.159323980446231</v>
      </c>
      <c r="J228" s="329">
        <v>8.330759857205431</v>
      </c>
      <c r="K228" t="s" s="328">
        <f>D228&amp;"|"&amp;F228&amp;""</f>
        <v>317</v>
      </c>
      <c r="L228" s="329">
        <f>AVERAGE(I228,I229)</f>
        <v>0.362909858915745</v>
      </c>
      <c r="M228" s="329">
        <f>AVERAGE(J228,J229)</f>
        <v>6.92696841094885</v>
      </c>
      <c r="N228" s="329">
        <f>AVERAGE(I228:I232)</f>
        <v>0.653139880431745</v>
      </c>
      <c r="O228" s="330">
        <f>AVERAGE(J228:J232)</f>
        <v>6.79247124593369</v>
      </c>
      <c r="P228" s="32"/>
    </row>
    <row r="229" ht="14.6" customHeight="1">
      <c r="A229" s="24"/>
      <c r="B229" s="31"/>
      <c r="C229" t="s" s="315">
        <v>427</v>
      </c>
      <c r="D229" t="s" s="326">
        <v>315</v>
      </c>
      <c r="E229" t="b" s="327">
        <v>0</v>
      </c>
      <c r="F229" t="s" s="326">
        <v>261</v>
      </c>
      <c r="G229" t="s" s="326">
        <v>269</v>
      </c>
      <c r="H229" t="s" s="328">
        <f>C229&amp;"|"&amp;D229&amp;"|"&amp;E229&amp;"|"&amp;F229&amp;"|"&amp;G229</f>
        <v>431</v>
      </c>
      <c r="I229" s="329">
        <v>0.566495737385259</v>
      </c>
      <c r="J229" s="329">
        <v>5.52317696469226</v>
      </c>
      <c r="K229" t="s" s="328">
        <f>D229&amp;"|"&amp;F229&amp;""</f>
        <v>317</v>
      </c>
      <c r="L229" s="329"/>
      <c r="M229" s="329"/>
      <c r="N229" s="329"/>
      <c r="O229" s="330"/>
      <c r="P229" s="32"/>
    </row>
    <row r="230" ht="14.6" customHeight="1">
      <c r="A230" s="24"/>
      <c r="B230" s="31"/>
      <c r="C230" t="s" s="315">
        <v>427</v>
      </c>
      <c r="D230" t="s" s="326">
        <v>315</v>
      </c>
      <c r="E230" t="b" s="327">
        <v>1</v>
      </c>
      <c r="F230" t="s" s="326">
        <v>261</v>
      </c>
      <c r="G230" t="s" s="326">
        <v>269</v>
      </c>
      <c r="H230" t="s" s="328">
        <f>C230&amp;"|"&amp;D230&amp;"|"&amp;E230&amp;"|"&amp;F230&amp;"|"&amp;G230</f>
        <v>432</v>
      </c>
      <c r="I230" s="329">
        <v>0.5664713392041421</v>
      </c>
      <c r="J230" s="329">
        <v>5.50953858975541</v>
      </c>
      <c r="K230" t="s" s="328">
        <f>D230&amp;"|"&amp;F230&amp;""</f>
        <v>317</v>
      </c>
      <c r="L230" s="329"/>
      <c r="M230" s="329"/>
      <c r="N230" s="329"/>
      <c r="O230" s="330"/>
      <c r="P230" s="32"/>
    </row>
    <row r="231" ht="14.6" customHeight="1">
      <c r="A231" s="24"/>
      <c r="B231" s="31"/>
      <c r="C231" t="s" s="315">
        <v>427</v>
      </c>
      <c r="D231" t="s" s="326">
        <v>315</v>
      </c>
      <c r="E231" t="b" s="327">
        <v>0</v>
      </c>
      <c r="F231" t="s" s="326">
        <v>272</v>
      </c>
      <c r="G231" t="s" s="326">
        <v>269</v>
      </c>
      <c r="H231" t="s" s="328">
        <f>C231&amp;"|"&amp;D231&amp;"|"&amp;E231&amp;"|"&amp;F231&amp;"|"&amp;G231</f>
        <v>433</v>
      </c>
      <c r="I231" s="329">
        <v>0.98671969262421</v>
      </c>
      <c r="J231" s="329">
        <v>7.30661277211067</v>
      </c>
      <c r="K231" t="s" s="328">
        <f>D231&amp;"|"&amp;F231&amp;""</f>
        <v>324</v>
      </c>
      <c r="L231" s="329">
        <f>AVERAGE(I231)</f>
        <v>0.98671969262421</v>
      </c>
      <c r="M231" s="329">
        <f>AVERAGE(J231)</f>
        <v>7.30661277211067</v>
      </c>
      <c r="N231" s="329"/>
      <c r="O231" s="330"/>
      <c r="P231" s="32"/>
    </row>
    <row r="232" ht="14.6" customHeight="1">
      <c r="A232" s="24"/>
      <c r="B232" s="31"/>
      <c r="C232" t="s" s="315">
        <v>427</v>
      </c>
      <c r="D232" t="s" s="326">
        <v>315</v>
      </c>
      <c r="E232" t="b" s="327">
        <v>1</v>
      </c>
      <c r="F232" t="s" s="326">
        <v>272</v>
      </c>
      <c r="G232" t="s" s="326">
        <v>269</v>
      </c>
      <c r="H232" t="s" s="328">
        <f>C232&amp;"|"&amp;D232&amp;"|"&amp;E232&amp;"|"&amp;F232&amp;"|"&amp;G232</f>
        <v>434</v>
      </c>
      <c r="I232" s="329">
        <v>0.986688652498881</v>
      </c>
      <c r="J232" s="329">
        <v>7.29226804590466</v>
      </c>
      <c r="K232" t="s" s="328">
        <f>D232&amp;"|"&amp;F232&amp;""</f>
        <v>324</v>
      </c>
      <c r="L232" s="329"/>
      <c r="M232" s="329"/>
      <c r="N232" s="329"/>
      <c r="O232" s="330"/>
      <c r="P232" s="32"/>
    </row>
    <row r="233" ht="14.6" customHeight="1">
      <c r="A233" s="24"/>
      <c r="B233" s="31"/>
      <c r="C233" t="s" s="315">
        <v>427</v>
      </c>
      <c r="D233" t="s" s="326">
        <v>326</v>
      </c>
      <c r="E233" t="b" s="327">
        <v>0</v>
      </c>
      <c r="F233" t="s" s="326">
        <v>261</v>
      </c>
      <c r="G233" t="s" s="326">
        <v>266</v>
      </c>
      <c r="H233" t="s" s="328">
        <f>C233&amp;"|"&amp;D233&amp;"|"&amp;E233&amp;"|"&amp;F233&amp;"|"&amp;G233</f>
        <v>435</v>
      </c>
      <c r="I233" s="329">
        <v>0.215496745613472</v>
      </c>
      <c r="J233" s="329">
        <v>19.9308753829</v>
      </c>
      <c r="K233" t="s" s="328">
        <f>D233&amp;"|"&amp;F233&amp;""</f>
        <v>328</v>
      </c>
      <c r="L233" s="329">
        <f>AVERAGE(I233:I234)</f>
        <v>0.516631477793471</v>
      </c>
      <c r="M233" s="329">
        <f>AVERAGE(J233:J234)</f>
        <v>16.0591384304478</v>
      </c>
      <c r="N233" s="329">
        <f>AVERAGE(I233:I235)</f>
        <v>0.788462414114937</v>
      </c>
      <c r="O233" s="330">
        <f>AVERAGE(J233:J235)</f>
        <v>15.8161975487249</v>
      </c>
      <c r="P233" s="32"/>
    </row>
    <row r="234" ht="14.6" customHeight="1">
      <c r="A234" s="24"/>
      <c r="B234" s="31"/>
      <c r="C234" t="s" s="315">
        <v>427</v>
      </c>
      <c r="D234" t="s" s="326">
        <v>326</v>
      </c>
      <c r="E234" t="b" s="327">
        <v>0</v>
      </c>
      <c r="F234" t="s" s="326">
        <v>261</v>
      </c>
      <c r="G234" t="s" s="326">
        <v>269</v>
      </c>
      <c r="H234" t="s" s="328">
        <f>C234&amp;"|"&amp;D234&amp;"|"&amp;E234&amp;"|"&amp;F234&amp;"|"&amp;G234</f>
        <v>436</v>
      </c>
      <c r="I234" s="329">
        <v>0.817766209973469</v>
      </c>
      <c r="J234" s="329">
        <v>12.1874014779956</v>
      </c>
      <c r="K234" t="s" s="328">
        <f>D234&amp;"|"&amp;F234&amp;""</f>
        <v>328</v>
      </c>
      <c r="L234" s="329"/>
      <c r="M234" s="329"/>
      <c r="N234" s="329"/>
      <c r="O234" s="330"/>
      <c r="P234" s="32"/>
    </row>
    <row r="235" ht="14.6" customHeight="1">
      <c r="A235" s="24"/>
      <c r="B235" s="31"/>
      <c r="C235" t="s" s="315">
        <v>427</v>
      </c>
      <c r="D235" t="s" s="326">
        <v>326</v>
      </c>
      <c r="E235" t="b" s="327">
        <v>1</v>
      </c>
      <c r="F235" t="s" s="326">
        <v>272</v>
      </c>
      <c r="G235" t="s" s="326">
        <v>269</v>
      </c>
      <c r="H235" t="s" s="328">
        <f>C235&amp;"|"&amp;D235&amp;"|"&amp;E235&amp;"|"&amp;F235&amp;"|"&amp;G235</f>
        <v>437</v>
      </c>
      <c r="I235" s="329">
        <v>1.33212428675787</v>
      </c>
      <c r="J235" s="329">
        <v>15.3303157852791</v>
      </c>
      <c r="K235" t="s" s="328">
        <f>D235&amp;"|"&amp;F235&amp;""</f>
        <v>332</v>
      </c>
      <c r="L235" s="329">
        <f>AVERAGE(I235)</f>
        <v>1.33212428675787</v>
      </c>
      <c r="M235" s="329">
        <f>AVERAGE(J235)</f>
        <v>15.3303157852791</v>
      </c>
      <c r="N235" s="329"/>
      <c r="O235" s="330"/>
      <c r="P235" s="32"/>
    </row>
    <row r="236" ht="14.6" customHeight="1">
      <c r="A236" s="24"/>
      <c r="B236" s="31"/>
      <c r="C236" t="s" s="315">
        <v>438</v>
      </c>
      <c r="D236" t="s" s="326">
        <v>275</v>
      </c>
      <c r="E236" t="b" s="327">
        <v>0</v>
      </c>
      <c r="F236" t="s" s="326">
        <v>261</v>
      </c>
      <c r="G236" t="s" s="326">
        <v>262</v>
      </c>
      <c r="H236" t="s" s="328">
        <f>C236&amp;"|"&amp;D236&amp;"|"&amp;E236&amp;"|"&amp;F236&amp;"|"&amp;G236</f>
        <v>439</v>
      </c>
      <c r="I236" s="329">
        <v>0.110191666799842</v>
      </c>
      <c r="J236" s="329">
        <v>22.2767022131168</v>
      </c>
      <c r="K236" t="s" s="328">
        <f>D236&amp;"|"&amp;F236&amp;""</f>
        <v>277</v>
      </c>
      <c r="L236" s="329">
        <f>AVERAGE(I236,I238,I239)</f>
        <v>0.419583845867808</v>
      </c>
      <c r="M236" s="329">
        <f>AVERAGE(J236,J238,J239)</f>
        <v>18.0056208621928</v>
      </c>
      <c r="N236" s="329">
        <f>AVERAGE(I236:I239)</f>
        <v>0.342235801100817</v>
      </c>
      <c r="O236" s="330">
        <f>AVERAGE(J236:J239)</f>
        <v>19.0565293051736</v>
      </c>
      <c r="P236" s="32"/>
    </row>
    <row r="237" ht="14.6" customHeight="1">
      <c r="A237" s="24"/>
      <c r="B237" s="31"/>
      <c r="C237" t="s" s="315">
        <v>438</v>
      </c>
      <c r="D237" t="s" s="326">
        <v>275</v>
      </c>
      <c r="E237" t="b" s="327">
        <v>1</v>
      </c>
      <c r="F237" t="s" s="326">
        <v>261</v>
      </c>
      <c r="G237" t="s" s="326">
        <v>262</v>
      </c>
      <c r="H237" t="s" s="328">
        <f>C237&amp;"|"&amp;D237&amp;"|"&amp;E237&amp;"|"&amp;F237&amp;"|"&amp;G237</f>
        <v>440</v>
      </c>
      <c r="I237" s="329">
        <v>0.110191666799842</v>
      </c>
      <c r="J237" s="329">
        <v>22.2092546341158</v>
      </c>
      <c r="K237" t="s" s="328">
        <f>D237&amp;"|"&amp;F237&amp;""</f>
        <v>277</v>
      </c>
      <c r="L237" s="329"/>
      <c r="M237" s="329"/>
      <c r="N237" s="329"/>
      <c r="O237" s="330"/>
      <c r="P237" s="32"/>
    </row>
    <row r="238" ht="14.6" customHeight="1">
      <c r="A238" s="24"/>
      <c r="B238" s="31"/>
      <c r="C238" t="s" s="315">
        <v>438</v>
      </c>
      <c r="D238" t="s" s="326">
        <v>275</v>
      </c>
      <c r="E238" t="b" s="327">
        <v>0</v>
      </c>
      <c r="F238" t="s" s="326">
        <v>261</v>
      </c>
      <c r="G238" t="s" s="326">
        <v>266</v>
      </c>
      <c r="H238" t="s" s="328">
        <f>C238&amp;"|"&amp;D238&amp;"|"&amp;E238&amp;"|"&amp;F238&amp;"|"&amp;G238</f>
        <v>441</v>
      </c>
      <c r="I238" s="329">
        <v>0.460267541097562</v>
      </c>
      <c r="J238" s="329">
        <v>16.6278648136352</v>
      </c>
      <c r="K238" t="s" s="328">
        <f>D238&amp;"|"&amp;F238&amp;""</f>
        <v>277</v>
      </c>
      <c r="L238" s="329"/>
      <c r="M238" s="329"/>
      <c r="N238" s="329"/>
      <c r="O238" s="330"/>
      <c r="P238" s="32"/>
    </row>
    <row r="239" ht="14.6" customHeight="1">
      <c r="A239" s="24"/>
      <c r="B239" s="31"/>
      <c r="C239" t="s" s="315">
        <v>438</v>
      </c>
      <c r="D239" t="s" s="326">
        <v>275</v>
      </c>
      <c r="E239" t="b" s="327">
        <v>0</v>
      </c>
      <c r="F239" t="s" s="326">
        <v>261</v>
      </c>
      <c r="G239" t="s" s="326">
        <v>269</v>
      </c>
      <c r="H239" t="s" s="328">
        <f>C239&amp;"|"&amp;D239&amp;"|"&amp;E239&amp;"|"&amp;F239&amp;"|"&amp;G239</f>
        <v>442</v>
      </c>
      <c r="I239" s="329">
        <v>0.6882923297060199</v>
      </c>
      <c r="J239" s="329">
        <v>15.1122955598265</v>
      </c>
      <c r="K239" t="s" s="328">
        <f>D239&amp;"|"&amp;F239&amp;""</f>
        <v>277</v>
      </c>
      <c r="L239" s="329"/>
      <c r="M239" s="329"/>
      <c r="N239" s="329"/>
      <c r="O239" s="330"/>
      <c r="P239" s="32"/>
    </row>
    <row r="240" ht="14.6" customHeight="1">
      <c r="A240" s="24"/>
      <c r="B240" s="31"/>
      <c r="C240" t="s" s="315">
        <v>438</v>
      </c>
      <c r="D240" t="s" s="326">
        <v>315</v>
      </c>
      <c r="E240" t="b" s="327">
        <v>0</v>
      </c>
      <c r="F240" t="s" s="326">
        <v>261</v>
      </c>
      <c r="G240" t="s" s="326">
        <v>262</v>
      </c>
      <c r="H240" t="s" s="328">
        <f>C240&amp;"|"&amp;D240&amp;"|"&amp;E240&amp;"|"&amp;F240&amp;"|"&amp;G240</f>
        <v>443</v>
      </c>
      <c r="I240" s="329">
        <v>0.109965569621565</v>
      </c>
      <c r="J240" s="329">
        <v>16.8380142304259</v>
      </c>
      <c r="K240" t="s" s="328">
        <f>D240&amp;"|"&amp;F240&amp;""</f>
        <v>317</v>
      </c>
      <c r="L240" s="329"/>
      <c r="M240" s="329"/>
      <c r="N240" s="329">
        <f>AVERAGE(I240:I244)</f>
        <v>0.257703631252699</v>
      </c>
      <c r="O240" s="330">
        <f>AVERAGE(J240:J244)</f>
        <v>13.5732978635045</v>
      </c>
      <c r="P240" s="32"/>
    </row>
    <row r="241" ht="14.6" customHeight="1">
      <c r="A241" s="24"/>
      <c r="B241" s="31"/>
      <c r="C241" t="s" s="315">
        <v>438</v>
      </c>
      <c r="D241" t="s" s="326">
        <v>315</v>
      </c>
      <c r="E241" t="b" s="327">
        <v>1</v>
      </c>
      <c r="F241" t="s" s="326">
        <v>261</v>
      </c>
      <c r="G241" t="s" s="326">
        <v>262</v>
      </c>
      <c r="H241" t="s" s="328">
        <f>C241&amp;"|"&amp;D241&amp;"|"&amp;E241&amp;"|"&amp;F241&amp;"|"&amp;G241</f>
        <v>444</v>
      </c>
      <c r="I241" s="329">
        <v>0.109930626747514</v>
      </c>
      <c r="J241" s="329">
        <v>16.6956669341228</v>
      </c>
      <c r="K241" t="s" s="328">
        <f>D241&amp;"|"&amp;F241&amp;""</f>
        <v>317</v>
      </c>
      <c r="L241" s="329"/>
      <c r="M241" s="329"/>
      <c r="N241" s="329"/>
      <c r="O241" s="330"/>
      <c r="P241" s="32"/>
    </row>
    <row r="242" ht="14.6" customHeight="1">
      <c r="A242" s="24"/>
      <c r="B242" s="31"/>
      <c r="C242" t="s" s="315">
        <v>438</v>
      </c>
      <c r="D242" t="s" s="326">
        <v>315</v>
      </c>
      <c r="E242" t="b" s="327">
        <v>0</v>
      </c>
      <c r="F242" t="s" s="326">
        <v>261</v>
      </c>
      <c r="G242" t="s" s="326">
        <v>266</v>
      </c>
      <c r="H242" t="s" s="328">
        <f>C242&amp;"|"&amp;D242&amp;"|"&amp;E242&amp;"|"&amp;F242&amp;"|"&amp;G242</f>
        <v>445</v>
      </c>
      <c r="I242" s="329">
        <v>0.212749185630561</v>
      </c>
      <c r="J242" s="329">
        <v>13.0419485207397</v>
      </c>
      <c r="K242" t="s" s="328">
        <f>D242&amp;"|"&amp;F242&amp;""</f>
        <v>317</v>
      </c>
      <c r="L242" s="329"/>
      <c r="M242" s="329"/>
      <c r="N242" s="329"/>
      <c r="O242" s="330"/>
      <c r="P242" s="32"/>
    </row>
    <row r="243" ht="14.6" customHeight="1">
      <c r="A243" s="24"/>
      <c r="B243" s="31"/>
      <c r="C243" t="s" s="315">
        <v>438</v>
      </c>
      <c r="D243" t="s" s="326">
        <v>315</v>
      </c>
      <c r="E243" t="b" s="327">
        <v>1</v>
      </c>
      <c r="F243" t="s" s="326">
        <v>261</v>
      </c>
      <c r="G243" t="s" s="326">
        <v>266</v>
      </c>
      <c r="H243" t="s" s="328">
        <f>C243&amp;"|"&amp;D243&amp;"|"&amp;E243&amp;"|"&amp;F243&amp;"|"&amp;G243</f>
        <v>446</v>
      </c>
      <c r="I243" s="329">
        <v>0.21249158453577</v>
      </c>
      <c r="J243" s="329">
        <v>12.9228691017192</v>
      </c>
      <c r="K243" t="s" s="328">
        <f>D243&amp;"|"&amp;F243&amp;""</f>
        <v>317</v>
      </c>
      <c r="L243" s="329"/>
      <c r="M243" s="329"/>
      <c r="N243" s="329"/>
      <c r="O243" s="330"/>
      <c r="P243" s="32"/>
    </row>
    <row r="244" ht="14.6" customHeight="1">
      <c r="A244" s="24"/>
      <c r="B244" s="31"/>
      <c r="C244" t="s" s="315">
        <v>438</v>
      </c>
      <c r="D244" t="s" s="326">
        <v>315</v>
      </c>
      <c r="E244" t="b" s="327">
        <v>0</v>
      </c>
      <c r="F244" t="s" s="326">
        <v>261</v>
      </c>
      <c r="G244" t="s" s="326">
        <v>269</v>
      </c>
      <c r="H244" t="s" s="328">
        <f>C244&amp;"|"&amp;D244&amp;"|"&amp;E244&amp;"|"&amp;F244&amp;"|"&amp;G244</f>
        <v>447</v>
      </c>
      <c r="I244" s="329">
        <v>0.643381189728086</v>
      </c>
      <c r="J244" s="329">
        <v>8.36799053051509</v>
      </c>
      <c r="K244" t="s" s="328">
        <f>D244&amp;"|"&amp;F244&amp;""</f>
        <v>317</v>
      </c>
      <c r="L244" s="329"/>
      <c r="M244" s="329"/>
      <c r="N244" s="329"/>
      <c r="O244" s="330"/>
      <c r="P244" s="32"/>
    </row>
    <row r="245" ht="14.6" customHeight="1">
      <c r="A245" s="24"/>
      <c r="B245" s="31"/>
      <c r="C245" t="s" s="315">
        <v>448</v>
      </c>
      <c r="D245" t="s" s="326">
        <v>260</v>
      </c>
      <c r="E245" t="b" s="327">
        <v>0</v>
      </c>
      <c r="F245" t="s" s="326">
        <v>261</v>
      </c>
      <c r="G245" t="s" s="326">
        <v>262</v>
      </c>
      <c r="H245" t="s" s="328">
        <f>C245&amp;"|"&amp;D245&amp;"|"&amp;E245&amp;"|"&amp;F245&amp;"|"&amp;G245</f>
        <v>449</v>
      </c>
      <c r="I245" s="329">
        <v>0.134224084554718</v>
      </c>
      <c r="J245" s="329">
        <v>23.6661335734123</v>
      </c>
      <c r="K245" t="s" s="328">
        <f>D245&amp;"|"&amp;F245&amp;""</f>
        <v>264</v>
      </c>
      <c r="L245" s="329">
        <f>AVERAGE(I245,I247)</f>
        <v>0.369314937846759</v>
      </c>
      <c r="M245" s="329">
        <f>AVERAGE(J245,J247)</f>
        <v>20.7590072687607</v>
      </c>
      <c r="N245" s="329">
        <f>AVERAGE(I245:I248)</f>
        <v>0.369299549361056</v>
      </c>
      <c r="O245" s="330">
        <f>AVERAGE(J245:J248)</f>
        <v>20.7296934246777</v>
      </c>
      <c r="P245" s="32"/>
    </row>
    <row r="246" ht="14.6" customHeight="1">
      <c r="A246" s="24"/>
      <c r="B246" s="31"/>
      <c r="C246" t="s" s="315">
        <v>448</v>
      </c>
      <c r="D246" t="s" s="326">
        <v>260</v>
      </c>
      <c r="E246" t="b" s="327">
        <v>1</v>
      </c>
      <c r="F246" t="s" s="326">
        <v>261</v>
      </c>
      <c r="G246" t="s" s="326">
        <v>262</v>
      </c>
      <c r="H246" t="s" s="328">
        <f>C246&amp;"|"&amp;D246&amp;"|"&amp;E246&amp;"|"&amp;F246&amp;"|"&amp;G246</f>
        <v>450</v>
      </c>
      <c r="I246" s="329">
        <v>0.134212663237354</v>
      </c>
      <c r="J246" s="329">
        <v>23.5970011067887</v>
      </c>
      <c r="K246" t="s" s="328">
        <f>D246&amp;"|"&amp;F246&amp;""</f>
        <v>264</v>
      </c>
      <c r="L246" s="329"/>
      <c r="M246" s="329"/>
      <c r="N246" s="329"/>
      <c r="O246" s="330"/>
      <c r="P246" s="32"/>
    </row>
    <row r="247" ht="14.6" customHeight="1">
      <c r="A247" s="24"/>
      <c r="B247" s="31"/>
      <c r="C247" t="s" s="315">
        <v>448</v>
      </c>
      <c r="D247" t="s" s="326">
        <v>260</v>
      </c>
      <c r="E247" t="b" s="327">
        <v>0</v>
      </c>
      <c r="F247" t="s" s="326">
        <v>261</v>
      </c>
      <c r="G247" t="s" s="326">
        <v>266</v>
      </c>
      <c r="H247" t="s" s="328">
        <f>C247&amp;"|"&amp;D247&amp;"|"&amp;E247&amp;"|"&amp;F247&amp;"|"&amp;G247</f>
        <v>451</v>
      </c>
      <c r="I247" s="329">
        <v>0.604405791138799</v>
      </c>
      <c r="J247" s="329">
        <v>17.8518809641091</v>
      </c>
      <c r="K247" t="s" s="328">
        <f>D247&amp;"|"&amp;F247&amp;""</f>
        <v>264</v>
      </c>
      <c r="L247" s="329"/>
      <c r="M247" s="329"/>
      <c r="N247" s="329"/>
      <c r="O247" s="330"/>
      <c r="P247" s="32"/>
    </row>
    <row r="248" ht="14.6" customHeight="1">
      <c r="A248" s="24"/>
      <c r="B248" s="31"/>
      <c r="C248" t="s" s="315">
        <v>448</v>
      </c>
      <c r="D248" t="s" s="326">
        <v>260</v>
      </c>
      <c r="E248" t="b" s="327">
        <v>1</v>
      </c>
      <c r="F248" t="s" s="326">
        <v>261</v>
      </c>
      <c r="G248" t="s" s="326">
        <v>266</v>
      </c>
      <c r="H248" t="s" s="328">
        <f>C248&amp;"|"&amp;D248&amp;"|"&amp;E248&amp;"|"&amp;F248&amp;"|"&amp;G248</f>
        <v>452</v>
      </c>
      <c r="I248" s="329">
        <v>0.604355658513351</v>
      </c>
      <c r="J248" s="329">
        <v>17.8037580544005</v>
      </c>
      <c r="K248" t="s" s="328">
        <f>D248&amp;"|"&amp;F248&amp;""</f>
        <v>264</v>
      </c>
      <c r="L248" s="329"/>
      <c r="M248" s="329"/>
      <c r="N248" s="329"/>
      <c r="O248" s="330"/>
      <c r="P248" s="32"/>
    </row>
    <row r="249" ht="14.6" customHeight="1">
      <c r="A249" s="24"/>
      <c r="B249" s="31"/>
      <c r="C249" t="s" s="315">
        <v>448</v>
      </c>
      <c r="D249" t="s" s="326">
        <v>275</v>
      </c>
      <c r="E249" t="b" s="327">
        <v>0</v>
      </c>
      <c r="F249" t="s" s="326">
        <v>261</v>
      </c>
      <c r="G249" t="s" s="326">
        <v>262</v>
      </c>
      <c r="H249" t="s" s="328">
        <f>C249&amp;"|"&amp;D249&amp;"|"&amp;E249&amp;"|"&amp;F249&amp;"|"&amp;G249</f>
        <v>453</v>
      </c>
      <c r="I249" s="329">
        <v>0.0868491924257094</v>
      </c>
      <c r="J249" s="329">
        <v>12.0575370893087</v>
      </c>
      <c r="K249" t="s" s="328">
        <f>D249&amp;"|"&amp;F249&amp;""</f>
        <v>277</v>
      </c>
      <c r="L249" s="329">
        <f>AVERAGE(I249,I251,I253)</f>
        <v>0.282898044211231</v>
      </c>
      <c r="M249" s="329">
        <f>AVERAGE(J249,J251,J253)</f>
        <v>9.629419733018031</v>
      </c>
      <c r="N249" s="329">
        <f>AVERAGE(I249:I253)</f>
        <v>0.236657457235084</v>
      </c>
      <c r="O249" s="330">
        <f>AVERAGE(J249:J253)</f>
        <v>9.997988864186659</v>
      </c>
      <c r="P249" s="32"/>
    </row>
    <row r="250" ht="14.6" customHeight="1">
      <c r="A250" s="24"/>
      <c r="B250" s="31"/>
      <c r="C250" t="s" s="315">
        <v>448</v>
      </c>
      <c r="D250" t="s" s="326">
        <v>275</v>
      </c>
      <c r="E250" t="b" s="327">
        <v>1</v>
      </c>
      <c r="F250" t="s" s="326">
        <v>261</v>
      </c>
      <c r="G250" t="s" s="326">
        <v>262</v>
      </c>
      <c r="H250" t="s" s="328">
        <f>C250&amp;"|"&amp;D250&amp;"|"&amp;E250&amp;"|"&amp;F250&amp;"|"&amp;G250</f>
        <v>454</v>
      </c>
      <c r="I250" s="329">
        <v>0.0868491924257094</v>
      </c>
      <c r="J250" s="329">
        <v>12.0288803196894</v>
      </c>
      <c r="K250" t="s" s="328">
        <f>D250&amp;"|"&amp;F250&amp;""</f>
        <v>277</v>
      </c>
      <c r="L250" s="329"/>
      <c r="M250" s="329"/>
      <c r="N250" s="329"/>
      <c r="O250" s="330"/>
      <c r="P250" s="32"/>
    </row>
    <row r="251" ht="14.6" customHeight="1">
      <c r="A251" s="24"/>
      <c r="B251" s="31"/>
      <c r="C251" t="s" s="315">
        <v>448</v>
      </c>
      <c r="D251" t="s" s="326">
        <v>275</v>
      </c>
      <c r="E251" t="b" s="327">
        <v>0</v>
      </c>
      <c r="F251" t="s" s="326">
        <v>261</v>
      </c>
      <c r="G251" t="s" s="326">
        <v>266</v>
      </c>
      <c r="H251" t="s" s="328">
        <f>C251&amp;"|"&amp;D251&amp;"|"&amp;E251&amp;"|"&amp;F251&amp;"|"&amp;G251</f>
        <v>455</v>
      </c>
      <c r="I251" s="329">
        <v>0.247743961116016</v>
      </c>
      <c r="J251" s="329">
        <v>9.091748578811201</v>
      </c>
      <c r="K251" t="s" s="328">
        <f>D251&amp;"|"&amp;F251&amp;""</f>
        <v>277</v>
      </c>
      <c r="L251" s="329"/>
      <c r="M251" s="329"/>
      <c r="N251" s="329"/>
      <c r="O251" s="330"/>
      <c r="P251" s="32"/>
    </row>
    <row r="252" ht="14.6" customHeight="1">
      <c r="A252" s="24"/>
      <c r="B252" s="31"/>
      <c r="C252" t="s" s="315">
        <v>448</v>
      </c>
      <c r="D252" t="s" s="326">
        <v>275</v>
      </c>
      <c r="E252" t="b" s="327">
        <v>1</v>
      </c>
      <c r="F252" t="s" s="326">
        <v>261</v>
      </c>
      <c r="G252" t="s" s="326">
        <v>266</v>
      </c>
      <c r="H252" t="s" s="328">
        <f>C252&amp;"|"&amp;D252&amp;"|"&amp;E252&amp;"|"&amp;F252&amp;"|"&amp;G252</f>
        <v>456</v>
      </c>
      <c r="I252" s="329">
        <v>0.247743961116016</v>
      </c>
      <c r="J252" s="329">
        <v>9.0728048021898</v>
      </c>
      <c r="K252" t="s" s="328">
        <f>D252&amp;"|"&amp;F252&amp;""</f>
        <v>277</v>
      </c>
      <c r="L252" s="329"/>
      <c r="M252" s="329"/>
      <c r="N252" s="329"/>
      <c r="O252" s="330"/>
      <c r="P252" s="32"/>
    </row>
    <row r="253" ht="14.6" customHeight="1">
      <c r="A253" s="24"/>
      <c r="B253" s="31"/>
      <c r="C253" t="s" s="315">
        <v>448</v>
      </c>
      <c r="D253" t="s" s="326">
        <v>275</v>
      </c>
      <c r="E253" t="b" s="327">
        <v>0</v>
      </c>
      <c r="F253" t="s" s="326">
        <v>261</v>
      </c>
      <c r="G253" t="s" s="326">
        <v>269</v>
      </c>
      <c r="H253" t="s" s="328">
        <f>C253&amp;"|"&amp;D253&amp;"|"&amp;E253&amp;"|"&amp;F253&amp;"|"&amp;G253</f>
        <v>457</v>
      </c>
      <c r="I253" s="329">
        <v>0.5141009790919689</v>
      </c>
      <c r="J253" s="329">
        <v>7.7389735309342</v>
      </c>
      <c r="K253" t="s" s="328">
        <f>D253&amp;"|"&amp;F253&amp;""</f>
        <v>277</v>
      </c>
      <c r="L253" s="329"/>
      <c r="M253" s="329"/>
      <c r="N253" s="329"/>
      <c r="O253" s="330"/>
      <c r="P253" s="32"/>
    </row>
    <row r="254" ht="14.6" customHeight="1">
      <c r="A254" s="24"/>
      <c r="B254" s="31"/>
      <c r="C254" t="s" s="315">
        <v>448</v>
      </c>
      <c r="D254" t="s" s="326">
        <v>286</v>
      </c>
      <c r="E254" t="b" s="327">
        <v>1</v>
      </c>
      <c r="F254" t="s" s="326">
        <v>261</v>
      </c>
      <c r="G254" t="s" s="326">
        <v>266</v>
      </c>
      <c r="H254" t="s" s="328">
        <f>C254&amp;"|"&amp;D254&amp;"|"&amp;E254&amp;"|"&amp;F254&amp;"|"&amp;G254</f>
        <v>458</v>
      </c>
      <c r="I254" s="329">
        <v>0.424199198926905</v>
      </c>
      <c r="J254" s="329">
        <v>10.3312460312392</v>
      </c>
      <c r="K254" t="s" s="328">
        <f>D254&amp;"|"&amp;F254&amp;""</f>
        <v>288</v>
      </c>
      <c r="L254" s="329">
        <f>AVERAGE(I254:I255)</f>
        <v>0.560542622157185</v>
      </c>
      <c r="M254" s="329">
        <f>AVERAGE(J254:J255)</f>
        <v>9.579449209307841</v>
      </c>
      <c r="N254" s="329">
        <f>AVERAGE(I254:I255)</f>
        <v>0.560542622157185</v>
      </c>
      <c r="O254" s="330">
        <f>AVERAGE(J254:J255)</f>
        <v>9.579449209307841</v>
      </c>
      <c r="P254" s="32"/>
    </row>
    <row r="255" ht="14.6" customHeight="1">
      <c r="A255" s="24"/>
      <c r="B255" s="31"/>
      <c r="C255" t="s" s="315">
        <v>448</v>
      </c>
      <c r="D255" t="s" s="326">
        <v>286</v>
      </c>
      <c r="E255" t="b" s="327">
        <v>0</v>
      </c>
      <c r="F255" t="s" s="326">
        <v>261</v>
      </c>
      <c r="G255" t="s" s="326">
        <v>269</v>
      </c>
      <c r="H255" t="s" s="328">
        <f>C255&amp;"|"&amp;D255&amp;"|"&amp;E255&amp;"|"&amp;F255&amp;"|"&amp;G255</f>
        <v>459</v>
      </c>
      <c r="I255" s="329">
        <v>0.696886045387464</v>
      </c>
      <c r="J255" s="329">
        <v>8.82765238737648</v>
      </c>
      <c r="K255" t="s" s="328">
        <f>D255&amp;"|"&amp;F255&amp;""</f>
        <v>288</v>
      </c>
      <c r="L255" s="329"/>
      <c r="M255" s="329"/>
      <c r="N255" s="329"/>
      <c r="O255" s="330"/>
      <c r="P255" s="32"/>
    </row>
    <row r="256" ht="14.6" customHeight="1">
      <c r="A256" s="24"/>
      <c r="B256" s="31"/>
      <c r="C256" t="s" s="315">
        <v>448</v>
      </c>
      <c r="D256" t="s" s="326">
        <v>302</v>
      </c>
      <c r="E256" t="b" s="327">
        <v>0</v>
      </c>
      <c r="F256" t="s" s="326">
        <v>261</v>
      </c>
      <c r="G256" t="s" s="326">
        <v>262</v>
      </c>
      <c r="H256" t="s" s="328">
        <f>C256&amp;"|"&amp;D256&amp;"|"&amp;E256&amp;"|"&amp;F256&amp;"|"&amp;G256</f>
        <v>460</v>
      </c>
      <c r="I256" s="329">
        <v>0.399307408908253</v>
      </c>
      <c r="J256" s="329">
        <v>330.505366096164</v>
      </c>
      <c r="K256" t="s" s="328">
        <f>D256&amp;"|"&amp;F256&amp;""</f>
        <v>304</v>
      </c>
      <c r="L256" s="329">
        <f>AVERAGE(I257:I259)</f>
        <v>1.04607459237519</v>
      </c>
      <c r="M256" s="329">
        <f>AVERAGE(J257:J259)</f>
        <v>241.328431429305</v>
      </c>
      <c r="N256" s="329">
        <f>AVERAGE(I256:I259)</f>
        <v>0.884382796508455</v>
      </c>
      <c r="O256" s="330">
        <f>AVERAGE(J256:J259)</f>
        <v>263.622665096020</v>
      </c>
      <c r="P256" s="32"/>
    </row>
    <row r="257" ht="14.6" customHeight="1">
      <c r="A257" s="24"/>
      <c r="B257" s="31"/>
      <c r="C257" t="s" s="315">
        <v>448</v>
      </c>
      <c r="D257" t="s" s="326">
        <v>302</v>
      </c>
      <c r="E257" t="b" s="327">
        <v>1</v>
      </c>
      <c r="F257" t="s" s="326">
        <v>261</v>
      </c>
      <c r="G257" t="s" s="326">
        <v>262</v>
      </c>
      <c r="H257" t="s" s="328">
        <f>C257&amp;"|"&amp;D257&amp;"|"&amp;E257&amp;"|"&amp;F257&amp;"|"&amp;G257</f>
        <v>461</v>
      </c>
      <c r="I257" s="329">
        <v>0.390354958780959</v>
      </c>
      <c r="J257" s="329">
        <v>331.182272870164</v>
      </c>
      <c r="K257" t="s" s="328">
        <f>D257&amp;"|"&amp;F257&amp;""</f>
        <v>304</v>
      </c>
      <c r="L257" s="329"/>
      <c r="M257" s="329"/>
      <c r="N257" s="329"/>
      <c r="O257" s="330"/>
      <c r="P257" s="32"/>
    </row>
    <row r="258" ht="14.6" customHeight="1">
      <c r="A258" s="24"/>
      <c r="B258" s="31"/>
      <c r="C258" t="s" s="315">
        <v>448</v>
      </c>
      <c r="D258" t="s" s="326">
        <v>302</v>
      </c>
      <c r="E258" t="b" s="327">
        <v>1</v>
      </c>
      <c r="F258" t="s" s="326">
        <v>261</v>
      </c>
      <c r="G258" t="s" s="326">
        <v>266</v>
      </c>
      <c r="H258" t="s" s="328">
        <f>C258&amp;"|"&amp;D258&amp;"|"&amp;E258&amp;"|"&amp;F258&amp;"|"&amp;G258</f>
        <v>462</v>
      </c>
      <c r="I258" s="329">
        <v>0.633586811864179</v>
      </c>
      <c r="J258" s="329">
        <v>223.640210186426</v>
      </c>
      <c r="K258" t="s" s="328">
        <f>D258&amp;"|"&amp;F258&amp;""</f>
        <v>304</v>
      </c>
      <c r="L258" s="329"/>
      <c r="M258" s="329"/>
      <c r="N258" s="329"/>
      <c r="O258" s="330"/>
      <c r="P258" s="32"/>
    </row>
    <row r="259" ht="14.6" customHeight="1">
      <c r="A259" s="24"/>
      <c r="B259" s="31"/>
      <c r="C259" t="s" s="315">
        <v>448</v>
      </c>
      <c r="D259" t="s" s="326">
        <v>302</v>
      </c>
      <c r="E259" t="b" s="327">
        <v>0</v>
      </c>
      <c r="F259" t="s" s="326">
        <v>261</v>
      </c>
      <c r="G259" t="s" s="326">
        <v>269</v>
      </c>
      <c r="H259" t="s" s="328">
        <f>C259&amp;"|"&amp;D259&amp;"|"&amp;E259&amp;"|"&amp;F259&amp;"|"&amp;G259</f>
        <v>463</v>
      </c>
      <c r="I259" s="329">
        <v>2.11428200648043</v>
      </c>
      <c r="J259" s="329">
        <v>169.162811231324</v>
      </c>
      <c r="K259" t="s" s="328">
        <f>D259&amp;"|"&amp;F259&amp;""</f>
        <v>304</v>
      </c>
      <c r="L259" s="329"/>
      <c r="M259" s="329"/>
      <c r="N259" s="329"/>
      <c r="O259" s="330"/>
      <c r="P259" s="32"/>
    </row>
    <row r="260" ht="14.6" customHeight="1">
      <c r="A260" s="24"/>
      <c r="B260" s="31"/>
      <c r="C260" t="s" s="315">
        <v>448</v>
      </c>
      <c r="D260" t="s" s="326">
        <v>309</v>
      </c>
      <c r="E260" t="b" s="327">
        <v>0</v>
      </c>
      <c r="F260" t="s" s="326">
        <v>261</v>
      </c>
      <c r="G260" t="s" s="326">
        <v>262</v>
      </c>
      <c r="H260" t="s" s="328">
        <f>C260&amp;"|"&amp;D260&amp;"|"&amp;E260&amp;"|"&amp;F260&amp;"|"&amp;G260</f>
        <v>464</v>
      </c>
      <c r="I260" s="329">
        <v>0.115080940298824</v>
      </c>
      <c r="J260" s="329">
        <v>20.5639685038032</v>
      </c>
      <c r="K260" t="s" s="328">
        <f>D260&amp;"|"&amp;F260&amp;""</f>
        <v>311</v>
      </c>
      <c r="L260" s="329">
        <f>AVERAGE(I261:I262,I264)</f>
        <v>0.358067184014316</v>
      </c>
      <c r="M260" s="329">
        <f>AVERAGE(J261:J262,J264)</f>
        <v>15.6183685305726</v>
      </c>
      <c r="N260" s="329">
        <f>AVERAGE(I260:I264)</f>
        <v>0.279424711016831</v>
      </c>
      <c r="O260" s="330">
        <f>AVERAGE(J260:J264)</f>
        <v>16.6380031103999</v>
      </c>
      <c r="P260" s="32"/>
    </row>
    <row r="261" ht="14.6" customHeight="1">
      <c r="A261" s="24"/>
      <c r="B261" s="31"/>
      <c r="C261" t="s" s="315">
        <v>448</v>
      </c>
      <c r="D261" t="s" s="326">
        <v>309</v>
      </c>
      <c r="E261" t="b" s="327">
        <v>1</v>
      </c>
      <c r="F261" t="s" s="326">
        <v>261</v>
      </c>
      <c r="G261" t="s" s="326">
        <v>262</v>
      </c>
      <c r="H261" t="s" s="328">
        <f>C261&amp;"|"&amp;D261&amp;"|"&amp;E261&amp;"|"&amp;F261&amp;"|"&amp;G261</f>
        <v>465</v>
      </c>
      <c r="I261" s="329">
        <v>0.114391192385314</v>
      </c>
      <c r="J261" s="329">
        <v>20.3940750784692</v>
      </c>
      <c r="K261" t="s" s="328">
        <f>D261&amp;"|"&amp;F261&amp;""</f>
        <v>311</v>
      </c>
      <c r="L261" s="329"/>
      <c r="M261" s="329"/>
      <c r="N261" s="329"/>
      <c r="O261" s="330"/>
      <c r="P261" s="32"/>
    </row>
    <row r="262" ht="14.6" customHeight="1">
      <c r="A262" s="24"/>
      <c r="B262" s="31"/>
      <c r="C262" t="s" s="315">
        <v>448</v>
      </c>
      <c r="D262" t="s" s="326">
        <v>309</v>
      </c>
      <c r="E262" t="b" s="327">
        <v>0</v>
      </c>
      <c r="F262" t="s" s="326">
        <v>261</v>
      </c>
      <c r="G262" t="s" s="326">
        <v>266</v>
      </c>
      <c r="H262" t="s" s="328">
        <f>C262&amp;"|"&amp;D262&amp;"|"&amp;E262&amp;"|"&amp;F262&amp;"|"&amp;G262</f>
        <v>466</v>
      </c>
      <c r="I262" s="329">
        <v>0.208696814311645</v>
      </c>
      <c r="J262" s="329">
        <v>15.908643817236</v>
      </c>
      <c r="K262" t="s" s="328">
        <f>D262&amp;"|"&amp;F262&amp;""</f>
        <v>311</v>
      </c>
      <c r="L262" s="329"/>
      <c r="M262" s="329"/>
      <c r="N262" s="329"/>
      <c r="O262" s="330"/>
      <c r="P262" s="32"/>
    </row>
    <row r="263" ht="14.6" customHeight="1">
      <c r="A263" s="24"/>
      <c r="B263" s="31"/>
      <c r="C263" t="s" s="315">
        <v>448</v>
      </c>
      <c r="D263" t="s" s="326">
        <v>309</v>
      </c>
      <c r="E263" t="b" s="327">
        <v>1</v>
      </c>
      <c r="F263" t="s" s="326">
        <v>261</v>
      </c>
      <c r="G263" t="s" s="326">
        <v>266</v>
      </c>
      <c r="H263" t="s" s="328">
        <f>C263&amp;"|"&amp;D263&amp;"|"&amp;E263&amp;"|"&amp;F263&amp;"|"&amp;G263</f>
        <v>467</v>
      </c>
      <c r="I263" s="329">
        <v>0.207841062742385</v>
      </c>
      <c r="J263" s="329">
        <v>15.7709414564787</v>
      </c>
      <c r="K263" t="s" s="328">
        <f>D263&amp;"|"&amp;F263&amp;""</f>
        <v>311</v>
      </c>
      <c r="L263" s="329"/>
      <c r="M263" s="329"/>
      <c r="N263" s="329"/>
      <c r="O263" s="330"/>
      <c r="P263" s="32"/>
    </row>
    <row r="264" ht="14.6" customHeight="1">
      <c r="A264" s="24"/>
      <c r="B264" s="31"/>
      <c r="C264" t="s" s="315">
        <v>448</v>
      </c>
      <c r="D264" t="s" s="326">
        <v>309</v>
      </c>
      <c r="E264" t="b" s="327">
        <v>0</v>
      </c>
      <c r="F264" t="s" s="326">
        <v>261</v>
      </c>
      <c r="G264" t="s" s="326">
        <v>269</v>
      </c>
      <c r="H264" t="s" s="328">
        <f>C264&amp;"|"&amp;D264&amp;"|"&amp;E264&amp;"|"&amp;F264&amp;"|"&amp;G264</f>
        <v>468</v>
      </c>
      <c r="I264" s="329">
        <v>0.751113545345989</v>
      </c>
      <c r="J264" s="329">
        <v>10.5523866960125</v>
      </c>
      <c r="K264" t="s" s="328">
        <f>D264&amp;"|"&amp;F264&amp;""</f>
        <v>311</v>
      </c>
      <c r="L264" s="329"/>
      <c r="M264" s="329"/>
      <c r="N264" s="329"/>
      <c r="O264" s="330"/>
      <c r="P264" s="32"/>
    </row>
    <row r="265" ht="14.6" customHeight="1">
      <c r="A265" s="24"/>
      <c r="B265" s="31"/>
      <c r="C265" t="s" s="315">
        <v>448</v>
      </c>
      <c r="D265" t="s" s="326">
        <v>315</v>
      </c>
      <c r="E265" t="b" s="327">
        <v>0</v>
      </c>
      <c r="F265" t="s" s="326">
        <v>261</v>
      </c>
      <c r="G265" t="s" s="326">
        <v>262</v>
      </c>
      <c r="H265" t="s" s="328">
        <f>C265&amp;"|"&amp;D265&amp;"|"&amp;E265&amp;"|"&amp;F265&amp;"|"&amp;G265</f>
        <v>469</v>
      </c>
      <c r="I265" s="329">
        <v>0.0916161243075905</v>
      </c>
      <c r="J265" s="329">
        <v>10.9199154174919</v>
      </c>
      <c r="K265" t="s" s="328">
        <f>D265&amp;"|"&amp;F265&amp;""</f>
        <v>317</v>
      </c>
      <c r="L265" s="329">
        <f>AVERAGE(I265,I267,I269)</f>
        <v>0.255359984216712</v>
      </c>
      <c r="M265" s="329">
        <f>AVERAGE(J265,J267,J269)</f>
        <v>8.322983748363439</v>
      </c>
      <c r="N265" s="329">
        <f>AVERAGE(I265:I270)</f>
        <v>0.255355136035957</v>
      </c>
      <c r="O265" s="330">
        <f>AVERAGE(J265:J270)</f>
        <v>8.29957116114616</v>
      </c>
      <c r="P265" s="32"/>
    </row>
    <row r="266" ht="14.6" customHeight="1">
      <c r="A266" s="24"/>
      <c r="B266" s="31"/>
      <c r="C266" t="s" s="315">
        <v>448</v>
      </c>
      <c r="D266" t="s" s="326">
        <v>315</v>
      </c>
      <c r="E266" t="b" s="327">
        <v>1</v>
      </c>
      <c r="F266" t="s" s="326">
        <v>261</v>
      </c>
      <c r="G266" t="s" s="326">
        <v>262</v>
      </c>
      <c r="H266" t="s" s="328">
        <f>C266&amp;"|"&amp;D266&amp;"|"&amp;E266&amp;"|"&amp;F266&amp;"|"&amp;G266</f>
        <v>470</v>
      </c>
      <c r="I266" s="329">
        <v>0.09161589614227859</v>
      </c>
      <c r="J266" s="329">
        <v>10.8484266687846</v>
      </c>
      <c r="K266" t="s" s="328">
        <f>D266&amp;"|"&amp;F266&amp;""</f>
        <v>317</v>
      </c>
      <c r="L266" s="329"/>
      <c r="M266" s="329"/>
      <c r="N266" s="329"/>
      <c r="O266" s="330"/>
      <c r="P266" s="32"/>
    </row>
    <row r="267" ht="14.6" customHeight="1">
      <c r="A267" s="24"/>
      <c r="B267" s="31"/>
      <c r="C267" t="s" s="315">
        <v>448</v>
      </c>
      <c r="D267" t="s" s="326">
        <v>315</v>
      </c>
      <c r="E267" t="b" s="327">
        <v>0</v>
      </c>
      <c r="F267" t="s" s="326">
        <v>261</v>
      </c>
      <c r="G267" t="s" s="326">
        <v>266</v>
      </c>
      <c r="H267" t="s" s="328">
        <f>C267&amp;"|"&amp;D267&amp;"|"&amp;E267&amp;"|"&amp;F267&amp;"|"&amp;G267</f>
        <v>471</v>
      </c>
      <c r="I267" s="329">
        <v>0.122081384994214</v>
      </c>
      <c r="J267" s="329">
        <v>8.51748927046278</v>
      </c>
      <c r="K267" t="s" s="328">
        <f>D267&amp;"|"&amp;F267&amp;""</f>
        <v>317</v>
      </c>
      <c r="L267" s="329"/>
      <c r="M267" s="329"/>
      <c r="N267" s="329"/>
      <c r="O267" s="330"/>
      <c r="P267" s="32"/>
    </row>
    <row r="268" ht="14.6" customHeight="1">
      <c r="A268" s="24"/>
      <c r="B268" s="31"/>
      <c r="C268" t="s" s="315">
        <v>448</v>
      </c>
      <c r="D268" t="s" s="326">
        <v>315</v>
      </c>
      <c r="E268" t="b" s="327">
        <v>1</v>
      </c>
      <c r="F268" t="s" s="326">
        <v>261</v>
      </c>
      <c r="G268" t="s" s="326">
        <v>266</v>
      </c>
      <c r="H268" t="s" s="328">
        <f>C268&amp;"|"&amp;D268&amp;"|"&amp;E268&amp;"|"&amp;F268&amp;"|"&amp;G268</f>
        <v>472</v>
      </c>
      <c r="I268" s="329">
        <v>0.122081101915687</v>
      </c>
      <c r="J268" s="329">
        <v>8.462574552701289</v>
      </c>
      <c r="K268" t="s" s="328">
        <f>D268&amp;"|"&amp;F268&amp;""</f>
        <v>317</v>
      </c>
      <c r="L268" s="329"/>
      <c r="M268" s="329"/>
      <c r="N268" s="329"/>
      <c r="O268" s="330"/>
      <c r="P268" s="32"/>
    </row>
    <row r="269" ht="14.6" customHeight="1">
      <c r="A269" s="24"/>
      <c r="B269" s="31"/>
      <c r="C269" t="s" s="315">
        <v>448</v>
      </c>
      <c r="D269" t="s" s="326">
        <v>315</v>
      </c>
      <c r="E269" t="b" s="327">
        <v>0</v>
      </c>
      <c r="F269" t="s" s="326">
        <v>261</v>
      </c>
      <c r="G269" t="s" s="326">
        <v>269</v>
      </c>
      <c r="H269" t="s" s="328">
        <f>C269&amp;"|"&amp;D269&amp;"|"&amp;E269&amp;"|"&amp;F269&amp;"|"&amp;G269</f>
        <v>473</v>
      </c>
      <c r="I269" s="329">
        <v>0.55238244334833</v>
      </c>
      <c r="J269" s="329">
        <v>5.53154655713563</v>
      </c>
      <c r="K269" t="s" s="328">
        <f>D269&amp;"|"&amp;F269&amp;""</f>
        <v>317</v>
      </c>
      <c r="L269" s="329"/>
      <c r="M269" s="329"/>
      <c r="N269" s="329"/>
      <c r="O269" s="330"/>
      <c r="P269" s="32"/>
    </row>
    <row r="270" ht="14.6" customHeight="1">
      <c r="A270" s="24"/>
      <c r="B270" s="31"/>
      <c r="C270" t="s" s="315">
        <v>448</v>
      </c>
      <c r="D270" t="s" s="326">
        <v>315</v>
      </c>
      <c r="E270" t="b" s="327">
        <v>1</v>
      </c>
      <c r="F270" t="s" s="326">
        <v>261</v>
      </c>
      <c r="G270" t="s" s="326">
        <v>269</v>
      </c>
      <c r="H270" t="s" s="328">
        <f>C270&amp;"|"&amp;D270&amp;"|"&amp;E270&amp;"|"&amp;F270&amp;"|"&amp;G270</f>
        <v>474</v>
      </c>
      <c r="I270" s="329">
        <v>0.552353865507644</v>
      </c>
      <c r="J270" s="329">
        <v>5.51747450030075</v>
      </c>
      <c r="K270" t="s" s="328">
        <f>D270&amp;"|"&amp;F270&amp;""</f>
        <v>317</v>
      </c>
      <c r="L270" s="329"/>
      <c r="M270" s="329"/>
      <c r="N270" s="329"/>
      <c r="O270" s="330"/>
      <c r="P270" s="32"/>
    </row>
    <row r="271" ht="14.6" customHeight="1">
      <c r="A271" s="24"/>
      <c r="B271" s="31"/>
      <c r="C271" t="s" s="315">
        <v>448</v>
      </c>
      <c r="D271" t="s" s="326">
        <v>326</v>
      </c>
      <c r="E271" t="b" s="327">
        <v>1</v>
      </c>
      <c r="F271" t="s" s="326">
        <v>261</v>
      </c>
      <c r="G271" t="s" s="326">
        <v>262</v>
      </c>
      <c r="H271" t="s" s="328">
        <f>C271&amp;"|"&amp;D271&amp;"|"&amp;E271&amp;"|"&amp;F271&amp;"|"&amp;G271</f>
        <v>475</v>
      </c>
      <c r="I271" s="329">
        <v>0.121522171285545</v>
      </c>
      <c r="J271" s="329">
        <v>21.023810348496</v>
      </c>
      <c r="K271" t="s" s="328">
        <f>D271&amp;"|"&amp;F271&amp;""</f>
        <v>328</v>
      </c>
      <c r="L271" s="329">
        <f>AVERAGE(I271,I272,I274)</f>
        <v>0.424045988027709</v>
      </c>
      <c r="M271" s="329">
        <f>AVERAGE(J271,J272,J274)</f>
        <v>16.4825623667136</v>
      </c>
      <c r="N271" s="329">
        <f>AVERAGE(I271:I275)</f>
        <v>0.483458879426762</v>
      </c>
      <c r="O271" s="330">
        <f>AVERAGE(J271:J275)</f>
        <v>15.4943730374431</v>
      </c>
      <c r="P271" s="32"/>
    </row>
    <row r="272" ht="14.6" customHeight="1">
      <c r="A272" s="24"/>
      <c r="B272" s="31"/>
      <c r="C272" t="s" s="315">
        <v>448</v>
      </c>
      <c r="D272" t="s" s="326">
        <v>326</v>
      </c>
      <c r="E272" t="b" s="327">
        <v>0</v>
      </c>
      <c r="F272" t="s" s="326">
        <v>261</v>
      </c>
      <c r="G272" t="s" s="326">
        <v>266</v>
      </c>
      <c r="H272" t="s" s="328">
        <f>C272&amp;"|"&amp;D272&amp;"|"&amp;E272&amp;"|"&amp;F272&amp;"|"&amp;G272</f>
        <v>476</v>
      </c>
      <c r="I272" s="329">
        <v>0.347883954648693</v>
      </c>
      <c r="J272" s="329">
        <v>16.1477190814982</v>
      </c>
      <c r="K272" t="s" s="328">
        <f>D272&amp;"|"&amp;F272&amp;""</f>
        <v>328</v>
      </c>
      <c r="L272" s="329"/>
      <c r="M272" s="329"/>
      <c r="N272" s="329"/>
      <c r="O272" s="330"/>
      <c r="P272" s="32"/>
    </row>
    <row r="273" ht="14.6" customHeight="1">
      <c r="A273" s="24"/>
      <c r="B273" s="31"/>
      <c r="C273" t="s" s="315">
        <v>448</v>
      </c>
      <c r="D273" t="s" s="326">
        <v>326</v>
      </c>
      <c r="E273" t="b" s="327">
        <v>1</v>
      </c>
      <c r="F273" t="s" s="326">
        <v>261</v>
      </c>
      <c r="G273" t="s" s="326">
        <v>266</v>
      </c>
      <c r="H273" t="s" s="328">
        <f>C273&amp;"|"&amp;D273&amp;"|"&amp;E273&amp;"|"&amp;F273&amp;"|"&amp;G273</f>
        <v>477</v>
      </c>
      <c r="I273" s="329">
        <v>0.346136639702882</v>
      </c>
      <c r="J273" s="329">
        <v>15.9508319960139</v>
      </c>
      <c r="K273" t="s" s="328">
        <f>D273&amp;"|"&amp;F273&amp;""</f>
        <v>328</v>
      </c>
      <c r="L273" s="329"/>
      <c r="M273" s="329"/>
      <c r="N273" s="329"/>
      <c r="O273" s="330"/>
      <c r="P273" s="32"/>
    </row>
    <row r="274" ht="14.6" customHeight="1">
      <c r="A274" s="24"/>
      <c r="B274" s="31"/>
      <c r="C274" t="s" s="315">
        <v>448</v>
      </c>
      <c r="D274" t="s" s="326">
        <v>326</v>
      </c>
      <c r="E274" t="b" s="327">
        <v>0</v>
      </c>
      <c r="F274" t="s" s="326">
        <v>261</v>
      </c>
      <c r="G274" t="s" s="326">
        <v>269</v>
      </c>
      <c r="H274" t="s" s="328">
        <f>C274&amp;"|"&amp;D274&amp;"|"&amp;E274&amp;"|"&amp;F274&amp;"|"&amp;G274</f>
        <v>478</v>
      </c>
      <c r="I274" s="329">
        <v>0.802731838148888</v>
      </c>
      <c r="J274" s="329">
        <v>12.2761576701466</v>
      </c>
      <c r="K274" t="s" s="328">
        <f>D274&amp;"|"&amp;F274&amp;""</f>
        <v>328</v>
      </c>
      <c r="L274" s="329"/>
      <c r="M274" s="329"/>
      <c r="N274" s="329"/>
      <c r="O274" s="330"/>
      <c r="P274" s="32"/>
    </row>
    <row r="275" ht="14.6" customHeight="1">
      <c r="A275" s="24"/>
      <c r="B275" s="31"/>
      <c r="C275" t="s" s="315">
        <v>448</v>
      </c>
      <c r="D275" t="s" s="326">
        <v>326</v>
      </c>
      <c r="E275" t="b" s="327">
        <v>1</v>
      </c>
      <c r="F275" t="s" s="326">
        <v>261</v>
      </c>
      <c r="G275" t="s" s="326">
        <v>269</v>
      </c>
      <c r="H275" t="s" s="328">
        <f>C275&amp;"|"&amp;D275&amp;"|"&amp;E275&amp;"|"&amp;F275&amp;"|"&amp;G275</f>
        <v>479</v>
      </c>
      <c r="I275" s="329">
        <v>0.799019793347801</v>
      </c>
      <c r="J275" s="329">
        <v>12.0733460910607</v>
      </c>
      <c r="K275" t="s" s="328">
        <f>D275&amp;"|"&amp;F275&amp;""</f>
        <v>328</v>
      </c>
      <c r="L275" s="329"/>
      <c r="M275" s="329"/>
      <c r="N275" s="329"/>
      <c r="O275" s="330"/>
      <c r="P275" s="32"/>
    </row>
    <row r="276" ht="14.6" customHeight="1">
      <c r="A276" s="24"/>
      <c r="B276" s="31"/>
      <c r="C276" t="s" s="316">
        <v>480</v>
      </c>
      <c r="D276" t="s" s="326">
        <v>260</v>
      </c>
      <c r="E276" t="b" s="327">
        <v>1</v>
      </c>
      <c r="F276" t="s" s="326">
        <v>261</v>
      </c>
      <c r="G276" t="s" s="326">
        <v>262</v>
      </c>
      <c r="H276" t="s" s="328">
        <f>C276&amp;"|"&amp;D276&amp;"|"&amp;E276&amp;"|"&amp;F276&amp;"|"&amp;G276</f>
        <v>481</v>
      </c>
      <c r="I276" s="329">
        <v>0.0851503623759592</v>
      </c>
      <c r="J276" s="329">
        <v>27.9310525965337</v>
      </c>
      <c r="K276" t="s" s="328">
        <f>D276&amp;"|"&amp;F276&amp;""</f>
        <v>264</v>
      </c>
      <c r="L276" s="329">
        <f>AVERAGE(I276:I277)</f>
        <v>0.378824035841868</v>
      </c>
      <c r="M276" s="329">
        <f>AVERAGE(J276:J277)</f>
        <v>24.7046336209974</v>
      </c>
      <c r="N276" s="329">
        <f>AVERAGE(I276:I278)</f>
        <v>0.301030287134159</v>
      </c>
      <c r="O276" s="330">
        <f>AVERAGE(J276:J278)</f>
        <v>26.3811954171</v>
      </c>
      <c r="P276" s="32"/>
    </row>
    <row r="277" ht="14.6" customHeight="1">
      <c r="A277" s="24"/>
      <c r="B277" s="31"/>
      <c r="C277" t="s" s="316">
        <v>480</v>
      </c>
      <c r="D277" t="s" s="326">
        <v>260</v>
      </c>
      <c r="E277" t="b" s="327">
        <v>1</v>
      </c>
      <c r="F277" t="s" s="326">
        <v>261</v>
      </c>
      <c r="G277" t="s" s="326">
        <v>266</v>
      </c>
      <c r="H277" t="s" s="328">
        <f>C277&amp;"|"&amp;D277&amp;"|"&amp;E277&amp;"|"&amp;F277&amp;"|"&amp;G277</f>
        <v>482</v>
      </c>
      <c r="I277" s="329">
        <v>0.672497709307777</v>
      </c>
      <c r="J277" s="329">
        <v>21.478214645461</v>
      </c>
      <c r="K277" t="s" s="328">
        <f>D277&amp;"|"&amp;F277&amp;""</f>
        <v>264</v>
      </c>
      <c r="L277" s="329"/>
      <c r="M277" s="329"/>
      <c r="N277" s="329"/>
      <c r="O277" s="330"/>
      <c r="P277" s="32"/>
    </row>
    <row r="278" ht="14.6" customHeight="1">
      <c r="A278" s="24"/>
      <c r="B278" s="31"/>
      <c r="C278" t="s" s="316">
        <v>480</v>
      </c>
      <c r="D278" t="s" s="326">
        <v>260</v>
      </c>
      <c r="E278" t="b" s="327">
        <v>1</v>
      </c>
      <c r="F278" t="s" s="326">
        <v>272</v>
      </c>
      <c r="G278" t="s" s="326">
        <v>262</v>
      </c>
      <c r="H278" t="s" s="328">
        <f>C278&amp;"|"&amp;D278&amp;"|"&amp;E278&amp;"|"&amp;F278&amp;"|"&amp;G278</f>
        <v>483</v>
      </c>
      <c r="I278" s="329">
        <v>0.145442789718742</v>
      </c>
      <c r="J278" s="329">
        <v>29.7343190093053</v>
      </c>
      <c r="K278" t="s" s="328">
        <f>D278&amp;"|"&amp;F278&amp;""</f>
        <v>274</v>
      </c>
      <c r="L278" s="329">
        <f>AVERAGE(I278)</f>
        <v>0.145442789718742</v>
      </c>
      <c r="M278" s="329">
        <f>AVERAGE(J278)</f>
        <v>29.7343190093053</v>
      </c>
      <c r="N278" s="329"/>
      <c r="O278" s="330"/>
      <c r="P278" s="32"/>
    </row>
    <row r="279" ht="14.6" customHeight="1">
      <c r="A279" s="24"/>
      <c r="B279" s="31"/>
      <c r="C279" t="s" s="316">
        <v>480</v>
      </c>
      <c r="D279" t="s" s="326">
        <v>275</v>
      </c>
      <c r="E279" t="b" s="327">
        <v>1</v>
      </c>
      <c r="F279" t="s" s="326">
        <v>261</v>
      </c>
      <c r="G279" t="s" s="326">
        <v>262</v>
      </c>
      <c r="H279" t="s" s="328">
        <f>C279&amp;"|"&amp;D279&amp;"|"&amp;E279&amp;"|"&amp;F279&amp;"|"&amp;G279</f>
        <v>484</v>
      </c>
      <c r="I279" s="329">
        <v>0.06638646773858251</v>
      </c>
      <c r="J279" s="329">
        <v>19.6445157378226</v>
      </c>
      <c r="K279" t="s" s="328">
        <f>D279&amp;"|"&amp;F279&amp;""</f>
        <v>277</v>
      </c>
      <c r="L279" s="329">
        <f>AVERAGE(I279:I280)</f>
        <v>0.259306540965012</v>
      </c>
      <c r="M279" s="329">
        <f>AVERAGE(J279:J280)</f>
        <v>17.2175401625884</v>
      </c>
      <c r="N279" s="329">
        <f>AVERAGE(I279:I281)</f>
        <v>0.211363021954819</v>
      </c>
      <c r="O279" s="330">
        <f>AVERAGE(J279:J281)</f>
        <v>18.5132100081981</v>
      </c>
      <c r="P279" s="32"/>
    </row>
    <row r="280" ht="14.6" customHeight="1">
      <c r="A280" s="24"/>
      <c r="B280" s="31"/>
      <c r="C280" t="s" s="316">
        <v>480</v>
      </c>
      <c r="D280" t="s" s="326">
        <v>275</v>
      </c>
      <c r="E280" t="b" s="327">
        <v>1</v>
      </c>
      <c r="F280" t="s" s="326">
        <v>261</v>
      </c>
      <c r="G280" t="s" s="326">
        <v>266</v>
      </c>
      <c r="H280" t="s" s="328">
        <f>C280&amp;"|"&amp;D280&amp;"|"&amp;E280&amp;"|"&amp;F280&amp;"|"&amp;G280</f>
        <v>485</v>
      </c>
      <c r="I280" s="329">
        <v>0.452226614191441</v>
      </c>
      <c r="J280" s="329">
        <v>14.7905645873542</v>
      </c>
      <c r="K280" t="s" s="328">
        <f>D280&amp;"|"&amp;F280&amp;""</f>
        <v>277</v>
      </c>
      <c r="L280" s="329"/>
      <c r="M280" s="329"/>
      <c r="N280" s="329"/>
      <c r="O280" s="330"/>
      <c r="P280" s="32"/>
    </row>
    <row r="281" ht="14.6" customHeight="1">
      <c r="A281" s="24"/>
      <c r="B281" s="31"/>
      <c r="C281" t="s" s="316">
        <v>480</v>
      </c>
      <c r="D281" t="s" s="326">
        <v>275</v>
      </c>
      <c r="E281" t="b" s="327">
        <v>1</v>
      </c>
      <c r="F281" t="s" s="326">
        <v>272</v>
      </c>
      <c r="G281" t="s" s="326">
        <v>262</v>
      </c>
      <c r="H281" t="s" s="328">
        <f>C281&amp;"|"&amp;D281&amp;"|"&amp;E281&amp;"|"&amp;F281&amp;"|"&amp;G281</f>
        <v>486</v>
      </c>
      <c r="I281" s="329">
        <v>0.115475983934433</v>
      </c>
      <c r="J281" s="329">
        <v>21.1045496994175</v>
      </c>
      <c r="K281" t="s" s="328">
        <f>D281&amp;"|"&amp;F281&amp;""</f>
        <v>284</v>
      </c>
      <c r="L281" s="329">
        <f>AVERAGE(I281)</f>
        <v>0.115475983934433</v>
      </c>
      <c r="M281" s="329">
        <f>AVERAGE(J281)</f>
        <v>21.1045496994175</v>
      </c>
      <c r="N281" s="329"/>
      <c r="O281" s="330"/>
      <c r="P281" s="32"/>
    </row>
    <row r="282" ht="14.6" customHeight="1">
      <c r="A282" s="24"/>
      <c r="B282" s="31"/>
      <c r="C282" t="s" s="316">
        <v>480</v>
      </c>
      <c r="D282" t="s" s="326">
        <v>286</v>
      </c>
      <c r="E282" t="b" s="327">
        <v>1</v>
      </c>
      <c r="F282" t="s" s="326">
        <v>261</v>
      </c>
      <c r="G282" t="s" s="326">
        <v>262</v>
      </c>
      <c r="H282" t="s" s="328">
        <f>C282&amp;"|"&amp;D282&amp;"|"&amp;E282&amp;"|"&amp;F282&amp;"|"&amp;G282</f>
        <v>487</v>
      </c>
      <c r="I282" s="329">
        <v>0.07289184743826881</v>
      </c>
      <c r="J282" s="329">
        <v>21.0200110147717</v>
      </c>
      <c r="K282" t="s" s="328">
        <f>D282&amp;"|"&amp;F282&amp;""</f>
        <v>288</v>
      </c>
      <c r="L282" s="329">
        <f>AVERAGE(I282)</f>
        <v>0.07289184743826881</v>
      </c>
      <c r="M282" s="329">
        <f>AVERAGE(J282)</f>
        <v>21.0200110147717</v>
      </c>
      <c r="N282" s="329">
        <f>AVERAGE(I282:I283)</f>
        <v>0.100215299968942</v>
      </c>
      <c r="O282" s="330">
        <f>AVERAGE(J282:J283)</f>
        <v>21.8315183715908</v>
      </c>
      <c r="P282" s="32"/>
    </row>
    <row r="283" ht="14.6" customHeight="1">
      <c r="A283" s="24"/>
      <c r="B283" s="31"/>
      <c r="C283" t="s" s="316">
        <v>480</v>
      </c>
      <c r="D283" t="s" s="326">
        <v>286</v>
      </c>
      <c r="E283" t="b" s="327">
        <v>1</v>
      </c>
      <c r="F283" t="s" s="326">
        <v>272</v>
      </c>
      <c r="G283" t="s" s="326">
        <v>262</v>
      </c>
      <c r="H283" t="s" s="328">
        <f>C283&amp;"|"&amp;D283&amp;"|"&amp;E283&amp;"|"&amp;F283&amp;"|"&amp;G283</f>
        <v>488</v>
      </c>
      <c r="I283" s="329">
        <v>0.127538752499615</v>
      </c>
      <c r="J283" s="329">
        <v>22.6430257284099</v>
      </c>
      <c r="K283" t="s" s="328">
        <f>D283&amp;"|"&amp;F283&amp;""</f>
        <v>294</v>
      </c>
      <c r="L283" s="329">
        <f>AVERAGE(I283)</f>
        <v>0.127538752499615</v>
      </c>
      <c r="M283" s="329">
        <f>AVERAGE(J283)</f>
        <v>22.6430257284099</v>
      </c>
      <c r="N283" s="329"/>
      <c r="O283" s="330"/>
      <c r="P283" s="32"/>
    </row>
    <row r="284" ht="14.6" customHeight="1">
      <c r="A284" s="24"/>
      <c r="B284" s="31"/>
      <c r="C284" t="s" s="316">
        <v>480</v>
      </c>
      <c r="D284" t="s" s="326">
        <v>295</v>
      </c>
      <c r="E284" t="b" s="327">
        <v>1</v>
      </c>
      <c r="F284" t="s" s="326">
        <v>261</v>
      </c>
      <c r="G284" t="s" s="326">
        <v>262</v>
      </c>
      <c r="H284" t="s" s="328">
        <f>C284&amp;"|"&amp;D284&amp;"|"&amp;E284&amp;"|"&amp;F284&amp;"|"&amp;G284</f>
        <v>489</v>
      </c>
      <c r="I284" s="329">
        <v>0.0826511367965565</v>
      </c>
      <c r="J284" s="329">
        <v>63.9369993241718</v>
      </c>
      <c r="K284" t="s" s="328">
        <f>D284&amp;"|"&amp;F284&amp;""</f>
        <v>297</v>
      </c>
      <c r="L284" s="329">
        <f>AVERAGE(I284)</f>
        <v>0.0826511367965565</v>
      </c>
      <c r="M284" s="329">
        <f>AVERAGE(J284)</f>
        <v>63.9369993241718</v>
      </c>
      <c r="N284" s="329">
        <f>AVERAGE(I284)</f>
        <v>0.0826511367965565</v>
      </c>
      <c r="O284" s="330">
        <f>AVERAGE(J284)</f>
        <v>63.9369993241718</v>
      </c>
      <c r="P284" s="32"/>
    </row>
    <row r="285" ht="14.6" customHeight="1">
      <c r="A285" s="24"/>
      <c r="B285" s="31"/>
      <c r="C285" t="s" s="316">
        <v>480</v>
      </c>
      <c r="D285" t="s" s="326">
        <v>302</v>
      </c>
      <c r="E285" t="b" s="327">
        <v>1</v>
      </c>
      <c r="F285" t="s" s="326">
        <v>261</v>
      </c>
      <c r="G285" t="s" s="326">
        <v>262</v>
      </c>
      <c r="H285" t="s" s="328">
        <f>C285&amp;"|"&amp;D285&amp;"|"&amp;E285&amp;"|"&amp;F285&amp;"|"&amp;G285</f>
        <v>490</v>
      </c>
      <c r="I285" s="329">
        <v>0.06991811958088601</v>
      </c>
      <c r="J285" s="329">
        <v>68.60502432397099</v>
      </c>
      <c r="K285" t="s" s="328">
        <f>D285&amp;"|"&amp;F285&amp;""</f>
        <v>304</v>
      </c>
      <c r="L285" s="329">
        <f>AVERAGE(I285)</f>
        <v>0.06991811958088601</v>
      </c>
      <c r="M285" s="329">
        <f>AVERAGE(J285)</f>
        <v>68.60502432397099</v>
      </c>
      <c r="N285" s="329">
        <f>AVERAGE(I285)</f>
        <v>0.06991811958088601</v>
      </c>
      <c r="O285" s="330">
        <f>AVERAGE(J285)</f>
        <v>68.60502432397099</v>
      </c>
      <c r="P285" s="32"/>
    </row>
    <row r="286" ht="14.6" customHeight="1">
      <c r="A286" s="24"/>
      <c r="B286" s="31"/>
      <c r="C286" t="s" s="316">
        <v>480</v>
      </c>
      <c r="D286" t="s" s="326">
        <v>309</v>
      </c>
      <c r="E286" t="b" s="327">
        <v>1</v>
      </c>
      <c r="F286" t="s" s="326">
        <v>261</v>
      </c>
      <c r="G286" t="s" s="326">
        <v>262</v>
      </c>
      <c r="H286" t="s" s="328">
        <f>C286&amp;"|"&amp;D286&amp;"|"&amp;E286&amp;"|"&amp;F286&amp;"|"&amp;G286</f>
        <v>491</v>
      </c>
      <c r="I286" s="329">
        <v>0.0843081638512463</v>
      </c>
      <c r="J286" s="329">
        <v>41.2346245594771</v>
      </c>
      <c r="K286" t="s" s="328">
        <f>D286&amp;"|"&amp;F286&amp;""</f>
        <v>311</v>
      </c>
      <c r="L286" s="329">
        <f>AVERAGE(I286)</f>
        <v>0.0843081638512463</v>
      </c>
      <c r="M286" s="329">
        <f>AVERAGE(J286)</f>
        <v>41.2346245594771</v>
      </c>
      <c r="N286" s="329">
        <f>AVERAGE(I286)</f>
        <v>0.0843081638512463</v>
      </c>
      <c r="O286" s="330">
        <f>AVERAGE(J286)</f>
        <v>41.2346245594771</v>
      </c>
      <c r="P286" s="32"/>
    </row>
    <row r="287" ht="14.6" customHeight="1">
      <c r="A287" s="24"/>
      <c r="B287" s="31"/>
      <c r="C287" t="s" s="316">
        <v>480</v>
      </c>
      <c r="D287" t="s" s="326">
        <v>315</v>
      </c>
      <c r="E287" t="b" s="327">
        <v>1</v>
      </c>
      <c r="F287" t="s" s="326">
        <v>261</v>
      </c>
      <c r="G287" t="s" s="326">
        <v>262</v>
      </c>
      <c r="H287" t="s" s="328">
        <f>C287&amp;"|"&amp;D287&amp;"|"&amp;E287&amp;"|"&amp;F287&amp;"|"&amp;G287</f>
        <v>492</v>
      </c>
      <c r="I287" s="329">
        <v>0.0504910915694218</v>
      </c>
      <c r="J287" s="329">
        <v>11.7406458745521</v>
      </c>
      <c r="K287" t="s" s="328">
        <f>D287&amp;"|"&amp;F287&amp;""</f>
        <v>317</v>
      </c>
      <c r="L287" s="329">
        <f>AVERAGE(I287:I288)</f>
        <v>0.0985546088373149</v>
      </c>
      <c r="M287" s="329">
        <f>AVERAGE(J287:J288)</f>
        <v>10.4171337086366</v>
      </c>
      <c r="N287" s="329">
        <f>AVERAGE(I287:I289)</f>
        <v>0.0941856725854827</v>
      </c>
      <c r="O287" s="330">
        <f>AVERAGE(J287:J289)</f>
        <v>11.1616097239382</v>
      </c>
      <c r="P287" s="32"/>
    </row>
    <row r="288" ht="14.6" customHeight="1">
      <c r="A288" s="24"/>
      <c r="B288" s="31"/>
      <c r="C288" t="s" s="316">
        <v>480</v>
      </c>
      <c r="D288" t="s" s="326">
        <v>315</v>
      </c>
      <c r="E288" t="b" s="327">
        <v>1</v>
      </c>
      <c r="F288" t="s" s="326">
        <v>261</v>
      </c>
      <c r="G288" t="s" s="326">
        <v>266</v>
      </c>
      <c r="H288" t="s" s="328">
        <f>C288&amp;"|"&amp;D288&amp;"|"&amp;E288&amp;"|"&amp;F288&amp;"|"&amp;G288</f>
        <v>493</v>
      </c>
      <c r="I288" s="329">
        <v>0.146618126105208</v>
      </c>
      <c r="J288" s="329">
        <v>9.09362154272115</v>
      </c>
      <c r="K288" t="s" s="328">
        <f>D288&amp;"|"&amp;F288&amp;""</f>
        <v>317</v>
      </c>
      <c r="L288" s="329"/>
      <c r="M288" s="329"/>
      <c r="N288" s="329"/>
      <c r="O288" s="330"/>
      <c r="P288" s="32"/>
    </row>
    <row r="289" ht="14.6" customHeight="1">
      <c r="A289" s="24"/>
      <c r="B289" s="31"/>
      <c r="C289" t="s" s="316">
        <v>480</v>
      </c>
      <c r="D289" t="s" s="326">
        <v>315</v>
      </c>
      <c r="E289" t="b" s="327">
        <v>1</v>
      </c>
      <c r="F289" t="s" s="326">
        <v>272</v>
      </c>
      <c r="G289" t="s" s="326">
        <v>262</v>
      </c>
      <c r="H289" t="s" s="328">
        <f>C289&amp;"|"&amp;D289&amp;"|"&amp;E289&amp;"|"&amp;F289&amp;"|"&amp;G289</f>
        <v>494</v>
      </c>
      <c r="I289" s="329">
        <v>0.0854478000818182</v>
      </c>
      <c r="J289" s="329">
        <v>12.6505617545414</v>
      </c>
      <c r="K289" t="s" s="328">
        <f>D289&amp;"|"&amp;F289&amp;""</f>
        <v>324</v>
      </c>
      <c r="L289" s="329">
        <f>AVERAGE(I289)</f>
        <v>0.0854478000818182</v>
      </c>
      <c r="M289" s="329">
        <f>AVERAGE(J289)</f>
        <v>12.6505617545414</v>
      </c>
      <c r="N289" s="329"/>
      <c r="O289" s="330"/>
      <c r="P289" s="32"/>
    </row>
    <row r="290" ht="14.6" customHeight="1">
      <c r="A290" s="24"/>
      <c r="B290" s="31"/>
      <c r="C290" t="s" s="316">
        <v>480</v>
      </c>
      <c r="D290" t="s" s="326">
        <v>326</v>
      </c>
      <c r="E290" t="b" s="327">
        <v>1</v>
      </c>
      <c r="F290" t="s" s="326">
        <v>261</v>
      </c>
      <c r="G290" t="s" s="326">
        <v>262</v>
      </c>
      <c r="H290" t="s" s="328">
        <f>C290&amp;"|"&amp;D290&amp;"|"&amp;E290&amp;"|"&amp;F290&amp;"|"&amp;G290</f>
        <v>495</v>
      </c>
      <c r="I290" s="329">
        <v>0.0773927015054606</v>
      </c>
      <c r="J290" s="329">
        <v>24.2686946359809</v>
      </c>
      <c r="K290" t="s" s="328">
        <f>D290&amp;"|"&amp;F290&amp;""</f>
        <v>328</v>
      </c>
      <c r="L290" s="329">
        <f>AVERAGE(I290)</f>
        <v>0.0773927015054606</v>
      </c>
      <c r="M290" s="329">
        <f>AVERAGE(J290)</f>
        <v>24.2686946359809</v>
      </c>
      <c r="N290" s="329">
        <f>AVERAGE(I290:I291)</f>
        <v>0.105010911776651</v>
      </c>
      <c r="O290" s="330">
        <f>AVERAGE(J290:J291)</f>
        <v>25.0560892137993</v>
      </c>
      <c r="P290" s="32"/>
    </row>
    <row r="291" ht="14.6" customHeight="1">
      <c r="A291" s="24"/>
      <c r="B291" s="31"/>
      <c r="C291" t="s" s="316">
        <v>480</v>
      </c>
      <c r="D291" t="s" s="326">
        <v>326</v>
      </c>
      <c r="E291" t="b" s="327">
        <v>1</v>
      </c>
      <c r="F291" t="s" s="326">
        <v>272</v>
      </c>
      <c r="G291" t="s" s="326">
        <v>262</v>
      </c>
      <c r="H291" t="s" s="328">
        <f>C291&amp;"|"&amp;D291&amp;"|"&amp;E291&amp;"|"&amp;F291&amp;"|"&amp;G291</f>
        <v>496</v>
      </c>
      <c r="I291" s="329">
        <v>0.132629122047841</v>
      </c>
      <c r="J291" s="329">
        <v>25.8434837916176</v>
      </c>
      <c r="K291" t="s" s="328">
        <f>D291&amp;"|"&amp;F291&amp;""</f>
        <v>332</v>
      </c>
      <c r="L291" s="329">
        <f>AVERAGE(I291)</f>
        <v>0.132629122047841</v>
      </c>
      <c r="M291" s="329">
        <f>AVERAGE(J291)</f>
        <v>25.8434837916176</v>
      </c>
      <c r="N291" s="329"/>
      <c r="O291" s="330"/>
      <c r="P291" s="32"/>
    </row>
    <row r="292" ht="14.6" customHeight="1">
      <c r="A292" s="24"/>
      <c r="B292" s="31"/>
      <c r="C292" t="s" s="316">
        <v>497</v>
      </c>
      <c r="D292" t="s" s="326">
        <v>260</v>
      </c>
      <c r="E292" t="b" s="327">
        <v>1</v>
      </c>
      <c r="F292" t="s" s="326">
        <v>261</v>
      </c>
      <c r="G292" t="s" s="326">
        <v>262</v>
      </c>
      <c r="H292" t="s" s="328">
        <f>C292&amp;"|"&amp;D292&amp;"|"&amp;E292&amp;"|"&amp;F292&amp;"|"&amp;G292</f>
        <v>498</v>
      </c>
      <c r="I292" s="329">
        <v>0.1</v>
      </c>
      <c r="J292" s="329">
        <v>28.76</v>
      </c>
      <c r="K292" t="s" s="328">
        <f>D292&amp;"|"&amp;F292&amp;""</f>
        <v>264</v>
      </c>
      <c r="L292" s="329">
        <f>AVERAGE(I292,I293:I294)</f>
        <v>0.583333333333333</v>
      </c>
      <c r="M292" s="329">
        <f>AVERAGE(J292,J293:J294)</f>
        <v>23.81</v>
      </c>
      <c r="N292" s="329">
        <f>AVERAGE(I292:I295)</f>
        <v>0.4825</v>
      </c>
      <c r="O292" s="330">
        <f>AVERAGE(J292:J295)</f>
        <v>25.5</v>
      </c>
      <c r="P292" s="32"/>
    </row>
    <row r="293" ht="14.6" customHeight="1">
      <c r="A293" s="24"/>
      <c r="B293" s="31"/>
      <c r="C293" t="s" s="316">
        <v>497</v>
      </c>
      <c r="D293" t="s" s="326">
        <v>260</v>
      </c>
      <c r="E293" t="b" s="327">
        <v>1</v>
      </c>
      <c r="F293" t="s" s="326">
        <v>261</v>
      </c>
      <c r="G293" t="s" s="326">
        <v>266</v>
      </c>
      <c r="H293" t="s" s="328">
        <f>C293&amp;"|"&amp;D293&amp;"|"&amp;E293&amp;"|"&amp;F293&amp;"|"&amp;G293</f>
        <v>499</v>
      </c>
      <c r="I293" s="329">
        <v>0.7</v>
      </c>
      <c r="J293" s="329">
        <v>22.06</v>
      </c>
      <c r="K293" t="s" s="328">
        <f>D293&amp;"|"&amp;F293&amp;""</f>
        <v>264</v>
      </c>
      <c r="L293" s="329"/>
      <c r="M293" s="329"/>
      <c r="N293" s="329"/>
      <c r="O293" s="330"/>
      <c r="P293" s="32"/>
    </row>
    <row r="294" ht="14.6" customHeight="1">
      <c r="A294" s="24"/>
      <c r="B294" s="31"/>
      <c r="C294" t="s" s="316">
        <v>497</v>
      </c>
      <c r="D294" t="s" s="326">
        <v>260</v>
      </c>
      <c r="E294" t="b" s="327">
        <v>1</v>
      </c>
      <c r="F294" t="s" s="326">
        <v>261</v>
      </c>
      <c r="G294" t="s" s="326">
        <v>269</v>
      </c>
      <c r="H294" t="s" s="328">
        <f>C294&amp;"|"&amp;D294&amp;"|"&amp;E294&amp;"|"&amp;F294&amp;"|"&amp;G294</f>
        <v>500</v>
      </c>
      <c r="I294" s="329">
        <v>0.95</v>
      </c>
      <c r="J294" s="329">
        <v>20.61</v>
      </c>
      <c r="K294" t="s" s="328">
        <f>D294&amp;"|"&amp;F294&amp;""</f>
        <v>264</v>
      </c>
      <c r="L294" s="329"/>
      <c r="M294" s="329"/>
      <c r="N294" s="329"/>
      <c r="O294" s="330"/>
      <c r="P294" s="32"/>
    </row>
    <row r="295" ht="14.6" customHeight="1">
      <c r="A295" s="24"/>
      <c r="B295" s="31"/>
      <c r="C295" t="s" s="316">
        <v>497</v>
      </c>
      <c r="D295" t="s" s="326">
        <v>260</v>
      </c>
      <c r="E295" t="b" s="327">
        <v>1</v>
      </c>
      <c r="F295" t="s" s="326">
        <v>272</v>
      </c>
      <c r="G295" t="s" s="326">
        <v>262</v>
      </c>
      <c r="H295" t="s" s="328">
        <f>C295&amp;"|"&amp;D295&amp;"|"&amp;E295&amp;"|"&amp;F295&amp;"|"&amp;G295</f>
        <v>501</v>
      </c>
      <c r="I295" s="329">
        <v>0.18</v>
      </c>
      <c r="J295" s="329">
        <v>30.57</v>
      </c>
      <c r="K295" t="s" s="328">
        <f>D295&amp;"|"&amp;F295&amp;""</f>
        <v>274</v>
      </c>
      <c r="L295" s="329">
        <f>AVERAGE(I295)</f>
        <v>0.18</v>
      </c>
      <c r="M295" s="329">
        <f>AVERAGE(J295)</f>
        <v>30.57</v>
      </c>
      <c r="N295" s="329"/>
      <c r="O295" s="330"/>
      <c r="P295" s="32"/>
    </row>
    <row r="296" ht="14.6" customHeight="1">
      <c r="A296" s="24"/>
      <c r="B296" s="31"/>
      <c r="C296" t="s" s="316">
        <v>497</v>
      </c>
      <c r="D296" t="s" s="326">
        <v>275</v>
      </c>
      <c r="E296" t="b" s="327">
        <v>1</v>
      </c>
      <c r="F296" t="s" s="326">
        <v>261</v>
      </c>
      <c r="G296" t="s" s="326">
        <v>262</v>
      </c>
      <c r="H296" t="s" s="328">
        <f>C296&amp;"|"&amp;D296&amp;"|"&amp;E296&amp;"|"&amp;F296&amp;"|"&amp;G296</f>
        <v>502</v>
      </c>
      <c r="I296" s="329">
        <v>0.08</v>
      </c>
      <c r="J296" s="329">
        <v>21.65</v>
      </c>
      <c r="K296" t="s" s="328">
        <f>D296&amp;"|"&amp;F296&amp;""</f>
        <v>277</v>
      </c>
      <c r="L296" s="329">
        <f>AVERAGE(I296:I298)</f>
        <v>0.433333333333333</v>
      </c>
      <c r="M296" s="329">
        <f>AVERAGE(J296:J298)</f>
        <v>17.5466666666667</v>
      </c>
      <c r="N296" s="329">
        <f>AVERAGE(I296:I299)</f>
        <v>0.36</v>
      </c>
      <c r="O296" s="330">
        <f>AVERAGE(J296:J299)</f>
        <v>18.955</v>
      </c>
      <c r="P296" s="32"/>
    </row>
    <row r="297" ht="14.6" customHeight="1">
      <c r="A297" s="24"/>
      <c r="B297" s="31"/>
      <c r="C297" t="s" s="316">
        <v>497</v>
      </c>
      <c r="D297" t="s" s="326">
        <v>275</v>
      </c>
      <c r="E297" t="b" s="327">
        <v>1</v>
      </c>
      <c r="F297" t="s" s="326">
        <v>261</v>
      </c>
      <c r="G297" t="s" s="326">
        <v>266</v>
      </c>
      <c r="H297" t="s" s="328">
        <f>C297&amp;"|"&amp;D297&amp;"|"&amp;E297&amp;"|"&amp;F297&amp;"|"&amp;G297</f>
        <v>503</v>
      </c>
      <c r="I297" s="329">
        <v>0.49</v>
      </c>
      <c r="J297" s="329">
        <v>16.23</v>
      </c>
      <c r="K297" t="s" s="328">
        <f>D297&amp;"|"&amp;F297&amp;""</f>
        <v>277</v>
      </c>
      <c r="L297" s="329"/>
      <c r="M297" s="329"/>
      <c r="N297" s="329"/>
      <c r="O297" s="330"/>
      <c r="P297" s="32"/>
    </row>
    <row r="298" ht="14.6" customHeight="1">
      <c r="A298" s="24"/>
      <c r="B298" s="31"/>
      <c r="C298" t="s" s="316">
        <v>497</v>
      </c>
      <c r="D298" t="s" s="326">
        <v>275</v>
      </c>
      <c r="E298" t="b" s="327">
        <v>1</v>
      </c>
      <c r="F298" t="s" s="326">
        <v>261</v>
      </c>
      <c r="G298" t="s" s="326">
        <v>269</v>
      </c>
      <c r="H298" t="s" s="328">
        <f>C298&amp;"|"&amp;D298&amp;"|"&amp;E298&amp;"|"&amp;F298&amp;"|"&amp;G298</f>
        <v>504</v>
      </c>
      <c r="I298" s="329">
        <v>0.73</v>
      </c>
      <c r="J298" s="329">
        <v>14.76</v>
      </c>
      <c r="K298" t="s" s="328">
        <f>D298&amp;"|"&amp;F298&amp;""</f>
        <v>277</v>
      </c>
      <c r="L298" s="329"/>
      <c r="M298" s="329"/>
      <c r="N298" s="329"/>
      <c r="O298" s="330"/>
      <c r="P298" s="32"/>
    </row>
    <row r="299" ht="14.6" customHeight="1">
      <c r="A299" s="24"/>
      <c r="B299" s="31"/>
      <c r="C299" t="s" s="316">
        <v>497</v>
      </c>
      <c r="D299" t="s" s="326">
        <v>275</v>
      </c>
      <c r="E299" t="b" s="327">
        <v>1</v>
      </c>
      <c r="F299" t="s" s="326">
        <v>272</v>
      </c>
      <c r="G299" t="s" s="326">
        <v>262</v>
      </c>
      <c r="H299" t="s" s="328">
        <f>C299&amp;"|"&amp;D299&amp;"|"&amp;E299&amp;"|"&amp;F299&amp;"|"&amp;G299</f>
        <v>505</v>
      </c>
      <c r="I299" s="329">
        <v>0.14</v>
      </c>
      <c r="J299" s="329">
        <v>23.18</v>
      </c>
      <c r="K299" t="s" s="328">
        <f>D299&amp;"|"&amp;F299&amp;""</f>
        <v>284</v>
      </c>
      <c r="L299" s="329">
        <f>AVERAGE(I299)</f>
        <v>0.14</v>
      </c>
      <c r="M299" s="329">
        <f>AVERAGE(J299)</f>
        <v>23.18</v>
      </c>
      <c r="N299" s="329"/>
      <c r="O299" s="330"/>
      <c r="P299" s="32"/>
    </row>
    <row r="300" ht="14.6" customHeight="1">
      <c r="A300" s="24"/>
      <c r="B300" s="31"/>
      <c r="C300" t="s" s="316">
        <v>497</v>
      </c>
      <c r="D300" t="s" s="326">
        <v>286</v>
      </c>
      <c r="E300" t="b" s="327">
        <v>1</v>
      </c>
      <c r="F300" t="s" s="326">
        <v>261</v>
      </c>
      <c r="G300" t="s" s="326">
        <v>262</v>
      </c>
      <c r="H300" t="s" s="328">
        <f>C300&amp;"|"&amp;D300&amp;"|"&amp;E300&amp;"|"&amp;F300&amp;"|"&amp;G300</f>
        <v>506</v>
      </c>
      <c r="I300" s="329">
        <v>0.09</v>
      </c>
      <c r="J300" s="329">
        <v>21.82</v>
      </c>
      <c r="K300" t="s" s="328">
        <f>D300&amp;"|"&amp;F300&amp;""</f>
        <v>288</v>
      </c>
      <c r="L300" s="329">
        <f>AVERAGE(I300:I301)</f>
        <v>0.47</v>
      </c>
      <c r="M300" s="329">
        <f>AVERAGE(J300:J301)</f>
        <v>18.11</v>
      </c>
      <c r="N300" s="329">
        <f>AVERAGE(I300:I302)</f>
        <v>0.366666666666667</v>
      </c>
      <c r="O300" s="330">
        <f>AVERAGE(J300:J302)</f>
        <v>19.88</v>
      </c>
      <c r="P300" s="32"/>
    </row>
    <row r="301" ht="14.6" customHeight="1">
      <c r="A301" s="24"/>
      <c r="B301" s="31"/>
      <c r="C301" t="s" s="316">
        <v>497</v>
      </c>
      <c r="D301" t="s" s="326">
        <v>286</v>
      </c>
      <c r="E301" t="b" s="327">
        <v>1</v>
      </c>
      <c r="F301" t="s" s="326">
        <v>261</v>
      </c>
      <c r="G301" t="s" s="326">
        <v>269</v>
      </c>
      <c r="H301" t="s" s="328">
        <f>C301&amp;"|"&amp;D301&amp;"|"&amp;E301&amp;"|"&amp;F301&amp;"|"&amp;G301</f>
        <v>507</v>
      </c>
      <c r="I301" s="329">
        <v>0.85</v>
      </c>
      <c r="J301" s="329">
        <v>14.4</v>
      </c>
      <c r="K301" t="s" s="328">
        <f>D301&amp;"|"&amp;F301&amp;""</f>
        <v>288</v>
      </c>
      <c r="L301" s="329"/>
      <c r="M301" s="329"/>
      <c r="N301" s="329"/>
      <c r="O301" s="330"/>
      <c r="P301" s="32"/>
    </row>
    <row r="302" ht="14.6" customHeight="1">
      <c r="A302" s="24"/>
      <c r="B302" s="31"/>
      <c r="C302" t="s" s="316">
        <v>497</v>
      </c>
      <c r="D302" t="s" s="326">
        <v>286</v>
      </c>
      <c r="E302" t="b" s="327">
        <v>1</v>
      </c>
      <c r="F302" t="s" s="326">
        <v>272</v>
      </c>
      <c r="G302" t="s" s="326">
        <v>262</v>
      </c>
      <c r="H302" t="s" s="328">
        <f>C302&amp;"|"&amp;D302&amp;"|"&amp;E302&amp;"|"&amp;F302&amp;"|"&amp;G302</f>
        <v>508</v>
      </c>
      <c r="I302" s="329">
        <v>0.16</v>
      </c>
      <c r="J302" s="329">
        <v>23.42</v>
      </c>
      <c r="K302" t="s" s="328">
        <f>D302&amp;"|"&amp;F302&amp;""</f>
        <v>294</v>
      </c>
      <c r="L302" s="329">
        <f>AVERAGE(I302)</f>
        <v>0.16</v>
      </c>
      <c r="M302" s="329">
        <f>AVERAGE(J302)</f>
        <v>23.42</v>
      </c>
      <c r="N302" s="329"/>
      <c r="O302" s="330"/>
      <c r="P302" s="32"/>
    </row>
    <row r="303" ht="14.6" customHeight="1">
      <c r="A303" s="24"/>
      <c r="B303" s="31"/>
      <c r="C303" t="s" s="316">
        <v>497</v>
      </c>
      <c r="D303" t="s" s="326">
        <v>302</v>
      </c>
      <c r="E303" t="b" s="327">
        <v>1</v>
      </c>
      <c r="F303" t="s" s="326">
        <v>261</v>
      </c>
      <c r="G303" t="s" s="326">
        <v>262</v>
      </c>
      <c r="H303" t="s" s="328">
        <f>C303&amp;"|"&amp;D303&amp;"|"&amp;E303&amp;"|"&amp;F303&amp;"|"&amp;G303</f>
        <v>509</v>
      </c>
      <c r="I303" s="329">
        <v>0.09</v>
      </c>
      <c r="J303" s="329">
        <v>78.56</v>
      </c>
      <c r="K303" t="s" s="328">
        <f>D303&amp;"|"&amp;F303&amp;""</f>
        <v>304</v>
      </c>
      <c r="L303" s="329">
        <f>AVERAGE(I303)</f>
        <v>0.09</v>
      </c>
      <c r="M303" s="329">
        <f>AVERAGE(J303)</f>
        <v>78.56</v>
      </c>
      <c r="N303" s="329">
        <f>AVERAGE(I303:I305)</f>
        <v>0.13</v>
      </c>
      <c r="O303" s="330">
        <f>AVERAGE(J303:J305)</f>
        <v>81.1366666666667</v>
      </c>
      <c r="P303" s="32"/>
    </row>
    <row r="304" ht="14.6" customHeight="1">
      <c r="A304" s="24"/>
      <c r="B304" s="31"/>
      <c r="C304" t="s" s="316">
        <v>497</v>
      </c>
      <c r="D304" t="s" s="326">
        <v>302</v>
      </c>
      <c r="E304" t="b" s="327">
        <v>0</v>
      </c>
      <c r="F304" t="s" s="326">
        <v>272</v>
      </c>
      <c r="G304" t="s" s="326">
        <v>262</v>
      </c>
      <c r="H304" t="s" s="328">
        <f>C304&amp;"|"&amp;D304&amp;"|"&amp;E304&amp;"|"&amp;F304&amp;"|"&amp;G304</f>
        <v>510</v>
      </c>
      <c r="I304" s="329">
        <v>0.15</v>
      </c>
      <c r="J304" s="329">
        <v>82.28</v>
      </c>
      <c r="K304" t="s" s="328">
        <f>D304&amp;"|"&amp;F304&amp;""</f>
        <v>308</v>
      </c>
      <c r="L304" s="329">
        <f>AVERAGE(I304)</f>
        <v>0.15</v>
      </c>
      <c r="M304" s="329">
        <f>AVERAGE(J304)</f>
        <v>82.28</v>
      </c>
      <c r="N304" s="329"/>
      <c r="O304" s="330"/>
      <c r="P304" s="32"/>
    </row>
    <row r="305" ht="14.6" customHeight="1">
      <c r="A305" s="24"/>
      <c r="B305" s="31"/>
      <c r="C305" t="s" s="316">
        <v>497</v>
      </c>
      <c r="D305" t="s" s="326">
        <v>302</v>
      </c>
      <c r="E305" t="b" s="327">
        <v>1</v>
      </c>
      <c r="F305" t="s" s="326">
        <v>272</v>
      </c>
      <c r="G305" t="s" s="326">
        <v>262</v>
      </c>
      <c r="H305" t="s" s="328">
        <f>C305&amp;"|"&amp;D305&amp;"|"&amp;E305&amp;"|"&amp;F305&amp;"|"&amp;G305</f>
        <v>511</v>
      </c>
      <c r="I305" s="329">
        <v>0.15</v>
      </c>
      <c r="J305" s="329">
        <v>82.56999999999999</v>
      </c>
      <c r="K305" t="s" s="328">
        <f>D305&amp;"|"&amp;F305&amp;""</f>
        <v>308</v>
      </c>
      <c r="L305" s="329"/>
      <c r="M305" s="329"/>
      <c r="N305" s="329"/>
      <c r="O305" s="330"/>
      <c r="P305" s="32"/>
    </row>
    <row r="306" ht="14.6" customHeight="1">
      <c r="A306" s="24"/>
      <c r="B306" s="31"/>
      <c r="C306" t="s" s="316">
        <v>497</v>
      </c>
      <c r="D306" t="s" s="326">
        <v>309</v>
      </c>
      <c r="E306" t="b" s="327">
        <v>1</v>
      </c>
      <c r="F306" t="s" s="326">
        <v>261</v>
      </c>
      <c r="G306" t="s" s="326">
        <v>262</v>
      </c>
      <c r="H306" t="s" s="328">
        <f>C306&amp;"|"&amp;D306&amp;"|"&amp;E306&amp;"|"&amp;F306&amp;"|"&amp;G306</f>
        <v>512</v>
      </c>
      <c r="I306" s="329">
        <v>0.12</v>
      </c>
      <c r="J306" s="329">
        <v>47.12</v>
      </c>
      <c r="K306" t="s" s="328">
        <f>D306&amp;"|"&amp;F306&amp;""</f>
        <v>311</v>
      </c>
      <c r="L306" s="329">
        <f>AVERAGE(I306:I307)</f>
        <v>0.68</v>
      </c>
      <c r="M306" s="329">
        <f>AVERAGE(J306:J307)</f>
        <v>34.14</v>
      </c>
      <c r="N306" s="329">
        <f>AVERAGE(I306:I307)</f>
        <v>0.68</v>
      </c>
      <c r="O306" s="330">
        <f>AVERAGE(J306:J307)</f>
        <v>34.14</v>
      </c>
      <c r="P306" s="32"/>
    </row>
    <row r="307" ht="14.6" customHeight="1">
      <c r="A307" s="24"/>
      <c r="B307" s="31"/>
      <c r="C307" t="s" s="316">
        <v>497</v>
      </c>
      <c r="D307" t="s" s="326">
        <v>309</v>
      </c>
      <c r="E307" t="b" s="327">
        <v>1</v>
      </c>
      <c r="F307" t="s" s="326">
        <v>261</v>
      </c>
      <c r="G307" t="s" s="326">
        <v>269</v>
      </c>
      <c r="H307" t="s" s="328">
        <f>C307&amp;"|"&amp;D307&amp;"|"&amp;E307&amp;"|"&amp;F307&amp;"|"&amp;G307</f>
        <v>513</v>
      </c>
      <c r="I307" s="329">
        <v>1.24</v>
      </c>
      <c r="J307" s="329">
        <v>21.16</v>
      </c>
      <c r="K307" t="s" s="328">
        <f>D307&amp;"|"&amp;F307&amp;""</f>
        <v>311</v>
      </c>
      <c r="L307" s="329"/>
      <c r="M307" s="329"/>
      <c r="N307" s="329"/>
      <c r="O307" s="330"/>
      <c r="P307" s="32"/>
    </row>
    <row r="308" ht="14.6" customHeight="1">
      <c r="A308" s="24"/>
      <c r="B308" s="31"/>
      <c r="C308" t="s" s="316">
        <v>497</v>
      </c>
      <c r="D308" t="s" s="326">
        <v>315</v>
      </c>
      <c r="E308" t="b" s="327">
        <v>1</v>
      </c>
      <c r="F308" t="s" s="326">
        <v>261</v>
      </c>
      <c r="G308" t="s" s="326">
        <v>262</v>
      </c>
      <c r="H308" t="s" s="328">
        <f>C308&amp;"|"&amp;D308&amp;"|"&amp;E308&amp;"|"&amp;F308&amp;"|"&amp;G308</f>
        <v>514</v>
      </c>
      <c r="I308" s="329">
        <v>0.06</v>
      </c>
      <c r="J308" s="329">
        <v>13.13</v>
      </c>
      <c r="K308" t="s" s="328">
        <f>D308&amp;"|"&amp;F308&amp;""</f>
        <v>317</v>
      </c>
      <c r="L308" s="329">
        <f>AVERAGE(I308:I310)</f>
        <v>0.28</v>
      </c>
      <c r="M308" s="329">
        <f>AVERAGE(J308:J310)</f>
        <v>10.21</v>
      </c>
      <c r="N308" s="329">
        <f>AVERAGE(I308:I312)</f>
        <v>0.212</v>
      </c>
      <c r="O308" s="330">
        <f>AVERAGE(J308:J312)</f>
        <v>11.756</v>
      </c>
      <c r="P308" s="32"/>
    </row>
    <row r="309" ht="14.6" customHeight="1">
      <c r="A309" s="24"/>
      <c r="B309" s="31"/>
      <c r="C309" t="s" s="316">
        <v>497</v>
      </c>
      <c r="D309" t="s" s="326">
        <v>315</v>
      </c>
      <c r="E309" t="b" s="327">
        <v>1</v>
      </c>
      <c r="F309" t="s" s="326">
        <v>261</v>
      </c>
      <c r="G309" t="s" s="326">
        <v>266</v>
      </c>
      <c r="H309" t="s" s="328">
        <f>C309&amp;"|"&amp;D309&amp;"|"&amp;E309&amp;"|"&amp;F309&amp;"|"&amp;G309</f>
        <v>515</v>
      </c>
      <c r="I309" s="329">
        <v>0.18</v>
      </c>
      <c r="J309" s="329">
        <v>10.16</v>
      </c>
      <c r="K309" t="s" s="328">
        <f>D309&amp;"|"&amp;F309&amp;""</f>
        <v>317</v>
      </c>
      <c r="L309" s="329"/>
      <c r="M309" s="329"/>
      <c r="N309" s="329"/>
      <c r="O309" s="330"/>
      <c r="P309" s="32"/>
    </row>
    <row r="310" ht="14.6" customHeight="1">
      <c r="A310" s="24"/>
      <c r="B310" s="31"/>
      <c r="C310" t="s" s="316">
        <v>497</v>
      </c>
      <c r="D310" t="s" s="326">
        <v>315</v>
      </c>
      <c r="E310" t="b" s="327">
        <v>1</v>
      </c>
      <c r="F310" t="s" s="326">
        <v>261</v>
      </c>
      <c r="G310" t="s" s="326">
        <v>269</v>
      </c>
      <c r="H310" t="s" s="328">
        <f>C310&amp;"|"&amp;D310&amp;"|"&amp;E310&amp;"|"&amp;F310&amp;"|"&amp;G310</f>
        <v>516</v>
      </c>
      <c r="I310" s="329">
        <v>0.6</v>
      </c>
      <c r="J310" s="329">
        <v>7.34</v>
      </c>
      <c r="K310" t="s" s="328">
        <f>D310&amp;"|"&amp;F310&amp;""</f>
        <v>317</v>
      </c>
      <c r="L310" s="329"/>
      <c r="M310" s="329"/>
      <c r="N310" s="329"/>
      <c r="O310" s="330"/>
      <c r="P310" s="32"/>
    </row>
    <row r="311" ht="14.6" customHeight="1">
      <c r="A311" s="24"/>
      <c r="B311" s="31"/>
      <c r="C311" t="s" s="316">
        <v>497</v>
      </c>
      <c r="D311" t="s" s="326">
        <v>315</v>
      </c>
      <c r="E311" t="b" s="327">
        <v>0</v>
      </c>
      <c r="F311" t="s" s="326">
        <v>272</v>
      </c>
      <c r="G311" t="s" s="326">
        <v>262</v>
      </c>
      <c r="H311" t="s" s="328">
        <f>C311&amp;"|"&amp;D311&amp;"|"&amp;E311&amp;"|"&amp;F311&amp;"|"&amp;G311</f>
        <v>517</v>
      </c>
      <c r="I311" s="329">
        <v>0.11</v>
      </c>
      <c r="J311" s="329">
        <v>14.12</v>
      </c>
      <c r="K311" t="s" s="328">
        <f>D311&amp;"|"&amp;F311&amp;""</f>
        <v>324</v>
      </c>
      <c r="L311" s="329">
        <f>AVERAGE(I311)</f>
        <v>0.11</v>
      </c>
      <c r="M311" s="329">
        <f>AVERAGE(J311)</f>
        <v>14.12</v>
      </c>
      <c r="N311" s="329"/>
      <c r="O311" s="330"/>
      <c r="P311" s="32"/>
    </row>
    <row r="312" ht="14.6" customHeight="1">
      <c r="A312" s="24"/>
      <c r="B312" s="31"/>
      <c r="C312" t="s" s="316">
        <v>497</v>
      </c>
      <c r="D312" t="s" s="326">
        <v>315</v>
      </c>
      <c r="E312" t="b" s="327">
        <v>1</v>
      </c>
      <c r="F312" t="s" s="326">
        <v>272</v>
      </c>
      <c r="G312" t="s" s="326">
        <v>262</v>
      </c>
      <c r="H312" t="s" s="328">
        <f>C312&amp;"|"&amp;D312&amp;"|"&amp;E312&amp;"|"&amp;F312&amp;"|"&amp;G312</f>
        <v>518</v>
      </c>
      <c r="I312" s="329">
        <v>0.11</v>
      </c>
      <c r="J312" s="329">
        <v>14.03</v>
      </c>
      <c r="K312" t="s" s="328">
        <f>D312&amp;"|"&amp;F312&amp;""</f>
        <v>324</v>
      </c>
      <c r="L312" s="329"/>
      <c r="M312" s="329"/>
      <c r="N312" s="329"/>
      <c r="O312" s="330"/>
      <c r="P312" s="32"/>
    </row>
    <row r="313" ht="14.6" customHeight="1">
      <c r="A313" s="24"/>
      <c r="B313" s="31"/>
      <c r="C313" t="s" s="316">
        <v>497</v>
      </c>
      <c r="D313" t="s" s="326">
        <v>326</v>
      </c>
      <c r="E313" t="b" s="327">
        <v>1</v>
      </c>
      <c r="F313" t="s" s="326">
        <v>261</v>
      </c>
      <c r="G313" t="s" s="326">
        <v>262</v>
      </c>
      <c r="H313" t="s" s="328">
        <f>C313&amp;"|"&amp;D313&amp;"|"&amp;E313&amp;"|"&amp;F313&amp;"|"&amp;G313</f>
        <v>519</v>
      </c>
      <c r="I313" s="329">
        <v>0.1</v>
      </c>
      <c r="J313" s="329">
        <v>26.32</v>
      </c>
      <c r="K313" t="s" s="328">
        <f>D313&amp;"|"&amp;F313&amp;""</f>
        <v>328</v>
      </c>
      <c r="L313" s="329">
        <f>AVERAGE(I313:I314)</f>
        <v>0.335</v>
      </c>
      <c r="M313" s="329">
        <f>AVERAGE(J313:J314)</f>
        <v>23.26</v>
      </c>
      <c r="N313" s="329">
        <f>AVERAGE(I313:I315)</f>
        <v>0.28</v>
      </c>
      <c r="O313" s="330">
        <f>AVERAGE(J313:J315)</f>
        <v>24.8233333333333</v>
      </c>
      <c r="P313" s="32"/>
    </row>
    <row r="314" ht="14.6" customHeight="1">
      <c r="A314" s="24"/>
      <c r="B314" s="31"/>
      <c r="C314" t="s" s="316">
        <v>497</v>
      </c>
      <c r="D314" t="s" s="326">
        <v>326</v>
      </c>
      <c r="E314" t="b" s="327">
        <v>1</v>
      </c>
      <c r="F314" t="s" s="326">
        <v>261</v>
      </c>
      <c r="G314" t="s" s="326">
        <v>266</v>
      </c>
      <c r="H314" t="s" s="328">
        <f>C314&amp;"|"&amp;D314&amp;"|"&amp;E314&amp;"|"&amp;F314&amp;"|"&amp;G314</f>
        <v>520</v>
      </c>
      <c r="I314" s="329">
        <v>0.57</v>
      </c>
      <c r="J314" s="329">
        <v>20.2</v>
      </c>
      <c r="K314" t="s" s="328">
        <f>D314&amp;"|"&amp;F314&amp;""</f>
        <v>328</v>
      </c>
      <c r="L314" s="329"/>
      <c r="M314" s="329"/>
      <c r="N314" s="329"/>
      <c r="O314" s="330"/>
      <c r="P314" s="32"/>
    </row>
    <row r="315" ht="14.6" customHeight="1">
      <c r="A315" s="24"/>
      <c r="B315" s="31"/>
      <c r="C315" t="s" s="316">
        <v>497</v>
      </c>
      <c r="D315" t="s" s="326">
        <v>326</v>
      </c>
      <c r="E315" t="b" s="327">
        <v>1</v>
      </c>
      <c r="F315" t="s" s="326">
        <v>272</v>
      </c>
      <c r="G315" t="s" s="326">
        <v>262</v>
      </c>
      <c r="H315" t="s" s="328">
        <f>C315&amp;"|"&amp;D315&amp;"|"&amp;E315&amp;"|"&amp;F315&amp;"|"&amp;G315</f>
        <v>521</v>
      </c>
      <c r="I315" s="329">
        <v>0.17</v>
      </c>
      <c r="J315" s="329">
        <v>27.95</v>
      </c>
      <c r="K315" t="s" s="328">
        <f>D315&amp;"|"&amp;F315&amp;""</f>
        <v>332</v>
      </c>
      <c r="L315" s="329">
        <f>AVERAGE(I315)</f>
        <v>0.17</v>
      </c>
      <c r="M315" s="329">
        <f>AVERAGE(J315)</f>
        <v>27.95</v>
      </c>
      <c r="N315" s="329"/>
      <c r="O315" s="330"/>
      <c r="P315" s="32"/>
    </row>
    <row r="316" ht="14.6" customHeight="1">
      <c r="A316" s="24"/>
      <c r="B316" s="31"/>
      <c r="C316" t="s" s="316">
        <v>522</v>
      </c>
      <c r="D316" t="s" s="326">
        <v>260</v>
      </c>
      <c r="E316" t="b" s="327">
        <v>1</v>
      </c>
      <c r="F316" t="s" s="326">
        <v>261</v>
      </c>
      <c r="G316" t="s" s="326">
        <v>262</v>
      </c>
      <c r="H316" t="s" s="328">
        <f>C316&amp;"|"&amp;D316&amp;"|"&amp;E316&amp;"|"&amp;F316&amp;"|"&amp;G316</f>
        <v>523</v>
      </c>
      <c r="I316" s="329">
        <v>0.130246757820689</v>
      </c>
      <c r="J316" s="329">
        <v>27.7689025359943</v>
      </c>
      <c r="K316" t="s" s="328">
        <f>D316&amp;"|"&amp;F316&amp;""</f>
        <v>264</v>
      </c>
      <c r="L316" s="329">
        <f>AVERAGE(I316:I317,I319)</f>
        <v>0.594930589412842</v>
      </c>
      <c r="M316" s="329">
        <f>AVERAGE(J316:J317,J319)</f>
        <v>22.8422785118413</v>
      </c>
      <c r="N316" s="329">
        <f>AVERAGE(I316:I322)</f>
        <v>0.814535953601792</v>
      </c>
      <c r="O316" s="330">
        <f>AVERAGE(J316:J322)</f>
        <v>26.833462845367</v>
      </c>
      <c r="P316" s="32"/>
    </row>
    <row r="317" ht="14.6" customHeight="1">
      <c r="A317" s="24"/>
      <c r="B317" s="31"/>
      <c r="C317" t="s" s="316">
        <v>522</v>
      </c>
      <c r="D317" t="s" s="326">
        <v>260</v>
      </c>
      <c r="E317" t="b" s="327">
        <v>0</v>
      </c>
      <c r="F317" t="s" s="326">
        <v>261</v>
      </c>
      <c r="G317" t="s" s="326">
        <v>266</v>
      </c>
      <c r="H317" t="s" s="328">
        <f>C317&amp;"|"&amp;D317&amp;"|"&amp;E317&amp;"|"&amp;F317&amp;"|"&amp;G317</f>
        <v>524</v>
      </c>
      <c r="I317" s="329">
        <v>0.695520414527745</v>
      </c>
      <c r="J317" s="329">
        <v>21.1835820852938</v>
      </c>
      <c r="K317" t="s" s="328">
        <f>D317&amp;"|"&amp;F317&amp;""</f>
        <v>264</v>
      </c>
      <c r="L317" s="329"/>
      <c r="M317" s="329"/>
      <c r="N317" s="329"/>
      <c r="O317" s="330"/>
      <c r="P317" s="32"/>
    </row>
    <row r="318" ht="14.6" customHeight="1">
      <c r="A318" s="24"/>
      <c r="B318" s="31"/>
      <c r="C318" t="s" s="316">
        <v>522</v>
      </c>
      <c r="D318" t="s" s="326">
        <v>260</v>
      </c>
      <c r="E318" t="b" s="327">
        <v>1</v>
      </c>
      <c r="F318" t="s" s="326">
        <v>261</v>
      </c>
      <c r="G318" t="s" s="326">
        <v>266</v>
      </c>
      <c r="H318" t="s" s="328">
        <f>C318&amp;"|"&amp;D318&amp;"|"&amp;E318&amp;"|"&amp;F318&amp;"|"&amp;G318</f>
        <v>525</v>
      </c>
      <c r="I318" s="329">
        <v>0.695479061156645</v>
      </c>
      <c r="J318" s="329">
        <v>21.1253952492901</v>
      </c>
      <c r="K318" t="s" s="328">
        <f>D318&amp;"|"&amp;F318&amp;""</f>
        <v>264</v>
      </c>
      <c r="L318" s="329"/>
      <c r="M318" s="329"/>
      <c r="N318" s="329"/>
      <c r="O318" s="330"/>
      <c r="P318" s="32"/>
    </row>
    <row r="319" ht="14.6" customHeight="1">
      <c r="A319" s="24"/>
      <c r="B319" s="31"/>
      <c r="C319" t="s" s="316">
        <v>522</v>
      </c>
      <c r="D319" t="s" s="326">
        <v>260</v>
      </c>
      <c r="E319" t="b" s="327">
        <v>1</v>
      </c>
      <c r="F319" t="s" s="326">
        <v>261</v>
      </c>
      <c r="G319" t="s" s="326">
        <v>269</v>
      </c>
      <c r="H319" t="s" s="328">
        <f>C319&amp;"|"&amp;D319&amp;"|"&amp;E319&amp;"|"&amp;F319&amp;"|"&amp;G319</f>
        <v>526</v>
      </c>
      <c r="I319" s="329">
        <v>0.959024595890092</v>
      </c>
      <c r="J319" s="329">
        <v>19.5743509142359</v>
      </c>
      <c r="K319" t="s" s="328">
        <f>D319&amp;"|"&amp;F319&amp;""</f>
        <v>264</v>
      </c>
      <c r="L319" s="329"/>
      <c r="M319" s="329"/>
      <c r="N319" s="329"/>
      <c r="O319" s="330"/>
      <c r="P319" s="32"/>
    </row>
    <row r="320" ht="14.6" customHeight="1">
      <c r="A320" s="24"/>
      <c r="B320" s="31"/>
      <c r="C320" t="s" s="316">
        <v>522</v>
      </c>
      <c r="D320" t="s" s="326">
        <v>260</v>
      </c>
      <c r="E320" t="b" s="327">
        <v>0</v>
      </c>
      <c r="F320" t="s" s="326">
        <v>272</v>
      </c>
      <c r="G320" t="s" s="326">
        <v>262</v>
      </c>
      <c r="H320" t="s" s="328">
        <f>C320&amp;"|"&amp;D320&amp;"|"&amp;E320&amp;"|"&amp;F320&amp;"|"&amp;G320</f>
        <v>527</v>
      </c>
      <c r="I320" s="329">
        <v>0.229947969290909</v>
      </c>
      <c r="J320" s="329">
        <v>29.5894540574155</v>
      </c>
      <c r="K320" t="s" s="328">
        <f>D320&amp;"|"&amp;F320&amp;""</f>
        <v>274</v>
      </c>
      <c r="L320" s="329">
        <f>AVERAGE(I320)</f>
        <v>0.229947969290909</v>
      </c>
      <c r="M320" s="329">
        <f>AVERAGE(J320)</f>
        <v>29.5894540574155</v>
      </c>
      <c r="N320" s="329"/>
      <c r="O320" s="330"/>
      <c r="P320" s="32"/>
    </row>
    <row r="321" ht="14.6" customHeight="1">
      <c r="A321" s="24"/>
      <c r="B321" s="31"/>
      <c r="C321" t="s" s="316">
        <v>522</v>
      </c>
      <c r="D321" t="s" s="326">
        <v>260</v>
      </c>
      <c r="E321" t="b" s="327">
        <v>1</v>
      </c>
      <c r="F321" t="s" s="326">
        <v>272</v>
      </c>
      <c r="G321" t="s" s="326">
        <v>262</v>
      </c>
      <c r="H321" t="s" s="328">
        <f>C321&amp;"|"&amp;D321&amp;"|"&amp;E321&amp;"|"&amp;F321&amp;"|"&amp;G321</f>
        <v>528</v>
      </c>
      <c r="I321" s="329">
        <v>0.229940773973396</v>
      </c>
      <c r="J321" s="329">
        <v>29.5003246776892</v>
      </c>
      <c r="K321" t="s" s="328">
        <f>D321&amp;"|"&amp;F321&amp;""</f>
        <v>274</v>
      </c>
      <c r="L321" s="329"/>
      <c r="M321" s="329"/>
      <c r="N321" s="329"/>
      <c r="O321" s="330"/>
      <c r="P321" s="32"/>
    </row>
    <row r="322" ht="14.6" customHeight="1">
      <c r="A322" s="24"/>
      <c r="B322" s="31"/>
      <c r="C322" t="s" s="316">
        <v>522</v>
      </c>
      <c r="D322" t="s" s="326">
        <v>260</v>
      </c>
      <c r="E322" t="b" s="327">
        <v>1</v>
      </c>
      <c r="F322" t="s" s="326">
        <v>350</v>
      </c>
      <c r="G322" t="s" s="326">
        <v>266</v>
      </c>
      <c r="H322" t="s" s="328">
        <f>C322&amp;"|"&amp;D322&amp;"|"&amp;E322&amp;"|"&amp;F322&amp;"|"&amp;G322</f>
        <v>529</v>
      </c>
      <c r="I322" s="329">
        <v>2.76159210255307</v>
      </c>
      <c r="J322" s="329">
        <v>39.0922303976504</v>
      </c>
      <c r="K322" t="s" s="328">
        <f>D322&amp;"|"&amp;F322&amp;""</f>
        <v>530</v>
      </c>
      <c r="L322" s="329">
        <f>AVERAGE(I322)</f>
        <v>2.76159210255307</v>
      </c>
      <c r="M322" s="329">
        <f>AVERAGE(J322)</f>
        <v>39.0922303976504</v>
      </c>
      <c r="N322" s="329"/>
      <c r="O322" s="330"/>
      <c r="P322" s="32"/>
    </row>
    <row r="323" ht="14.6" customHeight="1">
      <c r="A323" s="24"/>
      <c r="B323" s="31"/>
      <c r="C323" t="s" s="316">
        <v>522</v>
      </c>
      <c r="D323" t="s" s="326">
        <v>275</v>
      </c>
      <c r="E323" t="b" s="327">
        <v>1</v>
      </c>
      <c r="F323" t="s" s="326">
        <v>261</v>
      </c>
      <c r="G323" t="s" s="326">
        <v>262</v>
      </c>
      <c r="H323" t="s" s="328">
        <f>C323&amp;"|"&amp;D323&amp;"|"&amp;E323&amp;"|"&amp;F323&amp;"|"&amp;G323</f>
        <v>531</v>
      </c>
      <c r="I323" s="329">
        <v>0.109205134582763</v>
      </c>
      <c r="J323" s="329">
        <v>25.5222794134274</v>
      </c>
      <c r="K323" t="s" s="328">
        <f>D323&amp;"|"&amp;F323&amp;""</f>
        <v>277</v>
      </c>
      <c r="L323" s="329">
        <f>AVERAGE(I323:I324,I326)</f>
        <v>0.478042901034701</v>
      </c>
      <c r="M323" s="329">
        <f>AVERAGE(J323:J324,J326)</f>
        <v>20.0700727460015</v>
      </c>
      <c r="N323" s="329">
        <f>AVERAGE(I323:I329)</f>
        <v>0.41634047076786</v>
      </c>
      <c r="O323" s="330">
        <f>AVERAGE(J323:J329)</f>
        <v>23.0129329110615</v>
      </c>
      <c r="P323" s="32"/>
    </row>
    <row r="324" ht="14.6" customHeight="1">
      <c r="A324" s="24"/>
      <c r="B324" s="31"/>
      <c r="C324" t="s" s="316">
        <v>522</v>
      </c>
      <c r="D324" t="s" s="326">
        <v>275</v>
      </c>
      <c r="E324" t="b" s="327">
        <v>0</v>
      </c>
      <c r="F324" t="s" s="326">
        <v>261</v>
      </c>
      <c r="G324" t="s" s="326">
        <v>266</v>
      </c>
      <c r="H324" t="s" s="328">
        <f>C324&amp;"|"&amp;D324&amp;"|"&amp;E324&amp;"|"&amp;F324&amp;"|"&amp;G324</f>
        <v>532</v>
      </c>
      <c r="I324" s="329">
        <v>0.537499412178866</v>
      </c>
      <c r="J324" s="329">
        <v>18.4167200351928</v>
      </c>
      <c r="K324" t="s" s="328">
        <f>D324&amp;"|"&amp;F324&amp;""</f>
        <v>277</v>
      </c>
      <c r="L324" s="329"/>
      <c r="M324" s="329"/>
      <c r="N324" s="329"/>
      <c r="O324" s="330"/>
      <c r="P324" s="32"/>
    </row>
    <row r="325" ht="14.6" customHeight="1">
      <c r="A325" s="24"/>
      <c r="B325" s="31"/>
      <c r="C325" t="s" s="316">
        <v>522</v>
      </c>
      <c r="D325" t="s" s="326">
        <v>275</v>
      </c>
      <c r="E325" t="b" s="327">
        <v>1</v>
      </c>
      <c r="F325" t="s" s="326">
        <v>261</v>
      </c>
      <c r="G325" t="s" s="326">
        <v>266</v>
      </c>
      <c r="H325" t="s" s="328">
        <f>C325&amp;"|"&amp;D325&amp;"|"&amp;E325&amp;"|"&amp;F325&amp;"|"&amp;G325</f>
        <v>533</v>
      </c>
      <c r="I325" s="329">
        <v>0.537499412178866</v>
      </c>
      <c r="J325" s="329">
        <v>18.3707044248858</v>
      </c>
      <c r="K325" t="s" s="328">
        <f>D325&amp;"|"&amp;F325&amp;""</f>
        <v>277</v>
      </c>
      <c r="L325" s="329"/>
      <c r="M325" s="329"/>
      <c r="N325" s="329"/>
      <c r="O325" s="330"/>
      <c r="P325" s="32"/>
    </row>
    <row r="326" ht="14.6" customHeight="1">
      <c r="A326" s="24"/>
      <c r="B326" s="31"/>
      <c r="C326" t="s" s="316">
        <v>522</v>
      </c>
      <c r="D326" t="s" s="326">
        <v>275</v>
      </c>
      <c r="E326" t="b" s="327">
        <v>1</v>
      </c>
      <c r="F326" t="s" s="326">
        <v>261</v>
      </c>
      <c r="G326" t="s" s="326">
        <v>269</v>
      </c>
      <c r="H326" t="s" s="328">
        <f>C326&amp;"|"&amp;D326&amp;"|"&amp;E326&amp;"|"&amp;F326&amp;"|"&amp;G326</f>
        <v>534</v>
      </c>
      <c r="I326" s="329">
        <v>0.787424156342473</v>
      </c>
      <c r="J326" s="329">
        <v>16.2712187893843</v>
      </c>
      <c r="K326" t="s" s="328">
        <f>D326&amp;"|"&amp;F326&amp;""</f>
        <v>277</v>
      </c>
      <c r="L326" s="329"/>
      <c r="M326" s="329"/>
      <c r="N326" s="329"/>
      <c r="O326" s="330"/>
      <c r="P326" s="32"/>
    </row>
    <row r="327" ht="14.6" customHeight="1">
      <c r="A327" s="24"/>
      <c r="B327" s="31"/>
      <c r="C327" t="s" s="316">
        <v>522</v>
      </c>
      <c r="D327" t="s" s="326">
        <v>275</v>
      </c>
      <c r="E327" t="b" s="327">
        <v>0</v>
      </c>
      <c r="F327" t="s" s="326">
        <v>272</v>
      </c>
      <c r="G327" t="s" s="326">
        <v>262</v>
      </c>
      <c r="H327" t="s" s="328">
        <f>C327&amp;"|"&amp;D327&amp;"|"&amp;E327&amp;"|"&amp;F327&amp;"|"&amp;G327</f>
        <v>535</v>
      </c>
      <c r="I327" s="329">
        <v>0.197803526109964</v>
      </c>
      <c r="J327" s="329">
        <v>27.2238317585905</v>
      </c>
      <c r="K327" t="s" s="328">
        <f>D327&amp;"|"&amp;F327&amp;""</f>
        <v>284</v>
      </c>
      <c r="L327" s="329">
        <f>AVERAGE(I327)</f>
        <v>0.197803526109964</v>
      </c>
      <c r="M327" s="329">
        <f>AVERAGE(J327)</f>
        <v>27.2238317585905</v>
      </c>
      <c r="N327" s="329"/>
      <c r="O327" s="330"/>
      <c r="P327" s="32"/>
    </row>
    <row r="328" ht="14.6" customHeight="1">
      <c r="A328" s="24"/>
      <c r="B328" s="31"/>
      <c r="C328" t="s" s="316">
        <v>522</v>
      </c>
      <c r="D328" t="s" s="326">
        <v>275</v>
      </c>
      <c r="E328" t="b" s="327">
        <v>1</v>
      </c>
      <c r="F328" t="s" s="326">
        <v>272</v>
      </c>
      <c r="G328" t="s" s="326">
        <v>262</v>
      </c>
      <c r="H328" t="s" s="328">
        <f>C328&amp;"|"&amp;D328&amp;"|"&amp;E328&amp;"|"&amp;F328&amp;"|"&amp;G328</f>
        <v>536</v>
      </c>
      <c r="I328" s="329">
        <v>0.197803526109964</v>
      </c>
      <c r="J328" s="329">
        <v>27.1513770851478</v>
      </c>
      <c r="K328" t="s" s="328">
        <f>D328&amp;"|"&amp;F328&amp;""</f>
        <v>284</v>
      </c>
      <c r="L328" s="329"/>
      <c r="M328" s="329"/>
      <c r="N328" s="329"/>
      <c r="O328" s="330"/>
      <c r="P328" s="32"/>
    </row>
    <row r="329" ht="14.6" customHeight="1">
      <c r="A329" s="24"/>
      <c r="B329" s="31"/>
      <c r="C329" t="s" s="316">
        <v>522</v>
      </c>
      <c r="D329" t="s" s="326">
        <v>275</v>
      </c>
      <c r="E329" t="b" s="327">
        <v>1</v>
      </c>
      <c r="F329" t="s" s="326">
        <v>350</v>
      </c>
      <c r="G329" t="s" s="326">
        <v>262</v>
      </c>
      <c r="H329" t="s" s="328">
        <f>C329&amp;"|"&amp;D329&amp;"|"&amp;E329&amp;"|"&amp;F329&amp;"|"&amp;G329</f>
        <v>537</v>
      </c>
      <c r="I329" s="329">
        <v>0.547148127872122</v>
      </c>
      <c r="J329" s="329">
        <v>28.1343988708019</v>
      </c>
      <c r="K329" t="s" s="328">
        <f>D329&amp;"|"&amp;F329&amp;""</f>
        <v>352</v>
      </c>
      <c r="L329" s="329">
        <f>AVERAGE(I329)</f>
        <v>0.547148127872122</v>
      </c>
      <c r="M329" s="329">
        <f>AVERAGE(J329)</f>
        <v>28.1343988708019</v>
      </c>
      <c r="N329" s="329"/>
      <c r="O329" s="330"/>
      <c r="P329" s="32"/>
    </row>
    <row r="330" ht="14.6" customHeight="1">
      <c r="A330" s="24"/>
      <c r="B330" s="31"/>
      <c r="C330" t="s" s="316">
        <v>522</v>
      </c>
      <c r="D330" t="s" s="326">
        <v>286</v>
      </c>
      <c r="E330" t="b" s="327">
        <v>1</v>
      </c>
      <c r="F330" t="s" s="326">
        <v>261</v>
      </c>
      <c r="G330" t="s" s="326">
        <v>262</v>
      </c>
      <c r="H330" t="s" s="328">
        <f>C330&amp;"|"&amp;D330&amp;"|"&amp;E330&amp;"|"&amp;F330&amp;"|"&amp;G330</f>
        <v>538</v>
      </c>
      <c r="I330" s="329">
        <v>0.126870283618136</v>
      </c>
      <c r="J330" s="329">
        <v>26.9643232473201</v>
      </c>
      <c r="K330" t="s" s="328">
        <f>D330&amp;"|"&amp;F330&amp;""</f>
        <v>288</v>
      </c>
      <c r="L330" s="329">
        <f>AVERAGE(I330:I331)</f>
        <v>0.400492202336894</v>
      </c>
      <c r="M330" s="329">
        <f>AVERAGE(J330:J331)</f>
        <v>23.0177816881997</v>
      </c>
      <c r="N330" s="329">
        <f>AVERAGE(I330:I332)</f>
        <v>0.344868615015397</v>
      </c>
      <c r="O330" s="330">
        <f>AVERAGE(J330:J332)</f>
        <v>24.8962798623101</v>
      </c>
      <c r="P330" s="32"/>
    </row>
    <row r="331" ht="14.6" customHeight="1">
      <c r="A331" s="24"/>
      <c r="B331" s="31"/>
      <c r="C331" t="s" s="316">
        <v>522</v>
      </c>
      <c r="D331" t="s" s="326">
        <v>286</v>
      </c>
      <c r="E331" t="b" s="327">
        <v>1</v>
      </c>
      <c r="F331" t="s" s="326">
        <v>261</v>
      </c>
      <c r="G331" t="s" s="326">
        <v>266</v>
      </c>
      <c r="H331" t="s" s="328">
        <f>C331&amp;"|"&amp;D331&amp;"|"&amp;E331&amp;"|"&amp;F331&amp;"|"&amp;G331</f>
        <v>539</v>
      </c>
      <c r="I331" s="329">
        <v>0.674114121055651</v>
      </c>
      <c r="J331" s="329">
        <v>19.0712401290793</v>
      </c>
      <c r="K331" t="s" s="328">
        <f>D331&amp;"|"&amp;F331&amp;""</f>
        <v>288</v>
      </c>
      <c r="L331" s="329"/>
      <c r="M331" s="329"/>
      <c r="N331" s="329"/>
      <c r="O331" s="330"/>
      <c r="P331" s="32"/>
    </row>
    <row r="332" ht="14.6" customHeight="1">
      <c r="A332" s="24"/>
      <c r="B332" s="31"/>
      <c r="C332" t="s" s="316">
        <v>522</v>
      </c>
      <c r="D332" t="s" s="326">
        <v>286</v>
      </c>
      <c r="E332" t="b" s="327">
        <v>1</v>
      </c>
      <c r="F332" t="s" s="326">
        <v>272</v>
      </c>
      <c r="G332" t="s" s="326">
        <v>262</v>
      </c>
      <c r="H332" t="s" s="328">
        <f>C332&amp;"|"&amp;D332&amp;"|"&amp;E332&amp;"|"&amp;F332&amp;"|"&amp;G332</f>
        <v>540</v>
      </c>
      <c r="I332" s="329">
        <v>0.233621440372403</v>
      </c>
      <c r="J332" s="329">
        <v>28.6532762105309</v>
      </c>
      <c r="K332" t="s" s="328">
        <f>D332&amp;"|"&amp;F332&amp;""</f>
        <v>294</v>
      </c>
      <c r="L332" s="329">
        <f>AVERAGE(I332)</f>
        <v>0.233621440372403</v>
      </c>
      <c r="M332" s="329">
        <f>AVERAGE(J332)</f>
        <v>28.6532762105309</v>
      </c>
      <c r="N332" s="329"/>
      <c r="O332" s="330"/>
      <c r="P332" s="32"/>
    </row>
    <row r="333" ht="14.6" customHeight="1">
      <c r="A333" s="24"/>
      <c r="B333" s="31"/>
      <c r="C333" t="s" s="316">
        <v>522</v>
      </c>
      <c r="D333" t="s" s="326">
        <v>295</v>
      </c>
      <c r="E333" t="b" s="327">
        <v>1</v>
      </c>
      <c r="F333" t="s" s="326">
        <v>261</v>
      </c>
      <c r="G333" t="s" s="326">
        <v>262</v>
      </c>
      <c r="H333" t="s" s="328">
        <f>C333&amp;"|"&amp;D333&amp;"|"&amp;E333&amp;"|"&amp;F333&amp;"|"&amp;G333</f>
        <v>541</v>
      </c>
      <c r="I333" s="329">
        <v>0.13106928348944</v>
      </c>
      <c r="J333" s="329">
        <v>58.2012430439875</v>
      </c>
      <c r="K333" t="s" s="328">
        <f>D333&amp;"|"&amp;F333&amp;""</f>
        <v>297</v>
      </c>
      <c r="L333" s="329">
        <f>AVERAGE(I333:I334)</f>
        <v>0.36257559882351</v>
      </c>
      <c r="M333" s="329">
        <f>AVERAGE(J333:J334)</f>
        <v>49.0904042064199</v>
      </c>
      <c r="N333" s="329">
        <f>AVERAGE(I333:I336)</f>
        <v>0.294233840255674</v>
      </c>
      <c r="O333" s="330">
        <f>AVERAGE(J333:J336)</f>
        <v>55.3256069421183</v>
      </c>
      <c r="P333" s="32"/>
    </row>
    <row r="334" ht="14.6" customHeight="1">
      <c r="A334" s="24"/>
      <c r="B334" s="31"/>
      <c r="C334" t="s" s="316">
        <v>522</v>
      </c>
      <c r="D334" t="s" s="326">
        <v>295</v>
      </c>
      <c r="E334" t="b" s="327">
        <v>1</v>
      </c>
      <c r="F334" t="s" s="326">
        <v>261</v>
      </c>
      <c r="G334" t="s" s="326">
        <v>266</v>
      </c>
      <c r="H334" t="s" s="328">
        <f>C334&amp;"|"&amp;D334&amp;"|"&amp;E334&amp;"|"&amp;F334&amp;"|"&amp;G334</f>
        <v>542</v>
      </c>
      <c r="I334" s="329">
        <v>0.594081914157579</v>
      </c>
      <c r="J334" s="329">
        <v>39.9795653688523</v>
      </c>
      <c r="K334" t="s" s="328">
        <f>D334&amp;"|"&amp;F334&amp;""</f>
        <v>297</v>
      </c>
      <c r="L334" s="329"/>
      <c r="M334" s="329"/>
      <c r="N334" s="329"/>
      <c r="O334" s="330"/>
      <c r="P334" s="32"/>
    </row>
    <row r="335" ht="14.6" customHeight="1">
      <c r="A335" s="24"/>
      <c r="B335" s="31"/>
      <c r="C335" t="s" s="316">
        <v>522</v>
      </c>
      <c r="D335" t="s" s="326">
        <v>295</v>
      </c>
      <c r="E335" t="b" s="327">
        <v>0</v>
      </c>
      <c r="F335" t="s" s="326">
        <v>272</v>
      </c>
      <c r="G335" t="s" s="326">
        <v>262</v>
      </c>
      <c r="H335" t="s" s="328">
        <f>C335&amp;"|"&amp;D335&amp;"|"&amp;E335&amp;"|"&amp;F335&amp;"|"&amp;G335</f>
        <v>543</v>
      </c>
      <c r="I335" s="329">
        <v>0.227024217246926</v>
      </c>
      <c r="J335" s="329">
        <v>61.5577623169304</v>
      </c>
      <c r="K335" t="s" s="328">
        <f>D335&amp;"|"&amp;F335&amp;""</f>
        <v>409</v>
      </c>
      <c r="L335" s="329">
        <f>AVERAGE(I335)</f>
        <v>0.227024217246926</v>
      </c>
      <c r="M335" s="329">
        <f>AVERAGE(J335)</f>
        <v>61.5577623169304</v>
      </c>
      <c r="N335" s="329"/>
      <c r="O335" s="330"/>
      <c r="P335" s="32"/>
    </row>
    <row r="336" ht="14.6" customHeight="1">
      <c r="A336" s="24"/>
      <c r="B336" s="31"/>
      <c r="C336" t="s" s="316">
        <v>522</v>
      </c>
      <c r="D336" t="s" s="326">
        <v>295</v>
      </c>
      <c r="E336" t="b" s="327">
        <v>1</v>
      </c>
      <c r="F336" t="s" s="326">
        <v>272</v>
      </c>
      <c r="G336" t="s" s="326">
        <v>262</v>
      </c>
      <c r="H336" t="s" s="328">
        <f>C336&amp;"|"&amp;D336&amp;"|"&amp;E336&amp;"|"&amp;F336&amp;"|"&amp;G336</f>
        <v>544</v>
      </c>
      <c r="I336" s="329">
        <v>0.224759946128751</v>
      </c>
      <c r="J336" s="329">
        <v>61.563857038703</v>
      </c>
      <c r="K336" t="s" s="328">
        <f>D336&amp;"|"&amp;F336&amp;""</f>
        <v>409</v>
      </c>
      <c r="L336" s="329"/>
      <c r="M336" s="329"/>
      <c r="N336" s="329"/>
      <c r="O336" s="330"/>
      <c r="P336" s="32"/>
    </row>
    <row r="337" ht="14.6" customHeight="1">
      <c r="A337" s="24"/>
      <c r="B337" s="31"/>
      <c r="C337" t="s" s="316">
        <v>522</v>
      </c>
      <c r="D337" t="s" s="326">
        <v>302</v>
      </c>
      <c r="E337" t="b" s="327">
        <v>1</v>
      </c>
      <c r="F337" t="s" s="326">
        <v>261</v>
      </c>
      <c r="G337" t="s" s="326">
        <v>262</v>
      </c>
      <c r="H337" t="s" s="328">
        <f>C337&amp;"|"&amp;D337&amp;"|"&amp;E337&amp;"|"&amp;F337&amp;"|"&amp;G337</f>
        <v>545</v>
      </c>
      <c r="I337" s="329">
        <v>0.120534831595552</v>
      </c>
      <c r="J337" s="329">
        <v>58.620963261584</v>
      </c>
      <c r="K337" t="s" s="328">
        <f>D337&amp;"|"&amp;F337&amp;""</f>
        <v>304</v>
      </c>
      <c r="L337" s="329">
        <f>AVERAGE(I337:I338,I340)</f>
        <v>0.455779237303645</v>
      </c>
      <c r="M337" s="329">
        <f>AVERAGE(J337:J338,J340)</f>
        <v>43.8363376178568</v>
      </c>
      <c r="N337" s="329">
        <f>AVERAGE(I337:I340)</f>
        <v>0.459718809205547</v>
      </c>
      <c r="O337" s="330">
        <f>AVERAGE(J337:J340)</f>
        <v>42.7605098870371</v>
      </c>
      <c r="P337" s="32"/>
    </row>
    <row r="338" ht="14.6" customHeight="1">
      <c r="A338" s="24"/>
      <c r="B338" s="31"/>
      <c r="C338" t="s" s="316">
        <v>522</v>
      </c>
      <c r="D338" t="s" s="326">
        <v>302</v>
      </c>
      <c r="E338" t="b" s="327">
        <v>0</v>
      </c>
      <c r="F338" t="s" s="326">
        <v>261</v>
      </c>
      <c r="G338" t="s" s="326">
        <v>266</v>
      </c>
      <c r="H338" t="s" s="328">
        <f>C338&amp;"|"&amp;D338&amp;"|"&amp;E338&amp;"|"&amp;F338&amp;"|"&amp;G338</f>
        <v>546</v>
      </c>
      <c r="I338" s="329">
        <v>0.479475629802188</v>
      </c>
      <c r="J338" s="329">
        <v>40.7380805845173</v>
      </c>
      <c r="K338" t="s" s="328">
        <f>D338&amp;"|"&amp;F338&amp;""</f>
        <v>304</v>
      </c>
      <c r="L338" s="329"/>
      <c r="M338" s="329"/>
      <c r="N338" s="329"/>
      <c r="O338" s="330"/>
      <c r="P338" s="32"/>
    </row>
    <row r="339" ht="14.6" customHeight="1">
      <c r="A339" s="24"/>
      <c r="B339" s="31"/>
      <c r="C339" t="s" s="316">
        <v>522</v>
      </c>
      <c r="D339" t="s" s="326">
        <v>302</v>
      </c>
      <c r="E339" t="b" s="327">
        <v>1</v>
      </c>
      <c r="F339" t="s" s="326">
        <v>261</v>
      </c>
      <c r="G339" t="s" s="326">
        <v>266</v>
      </c>
      <c r="H339" t="s" s="328">
        <f>C339&amp;"|"&amp;D339&amp;"|"&amp;E339&amp;"|"&amp;F339&amp;"|"&amp;G339</f>
        <v>547</v>
      </c>
      <c r="I339" s="329">
        <v>0.471537524911253</v>
      </c>
      <c r="J339" s="329">
        <v>39.5330266945782</v>
      </c>
      <c r="K339" t="s" s="328">
        <f>D339&amp;"|"&amp;F339&amp;""</f>
        <v>304</v>
      </c>
      <c r="L339" s="329"/>
      <c r="M339" s="329"/>
      <c r="N339" s="329"/>
      <c r="O339" s="330"/>
      <c r="P339" s="32"/>
    </row>
    <row r="340" ht="14.6" customHeight="1">
      <c r="A340" s="24"/>
      <c r="B340" s="31"/>
      <c r="C340" t="s" s="316">
        <v>522</v>
      </c>
      <c r="D340" t="s" s="326">
        <v>302</v>
      </c>
      <c r="E340" t="b" s="327">
        <v>1</v>
      </c>
      <c r="F340" t="s" s="326">
        <v>261</v>
      </c>
      <c r="G340" t="s" s="326">
        <v>269</v>
      </c>
      <c r="H340" t="s" s="328">
        <f>C340&amp;"|"&amp;D340&amp;"|"&amp;E340&amp;"|"&amp;F340&amp;"|"&amp;G340</f>
        <v>548</v>
      </c>
      <c r="I340" s="329">
        <v>0.7673272505131939</v>
      </c>
      <c r="J340" s="329">
        <v>32.149969007469</v>
      </c>
      <c r="K340" t="s" s="328">
        <f>D340&amp;"|"&amp;F340&amp;""</f>
        <v>304</v>
      </c>
      <c r="L340" s="329"/>
      <c r="M340" s="329"/>
      <c r="N340" s="329"/>
      <c r="O340" s="330"/>
      <c r="P340" s="32"/>
    </row>
    <row r="341" ht="14.6" customHeight="1">
      <c r="A341" s="24"/>
      <c r="B341" s="31"/>
      <c r="C341" t="s" s="316">
        <v>522</v>
      </c>
      <c r="D341" t="s" s="326">
        <v>309</v>
      </c>
      <c r="E341" t="b" s="327">
        <v>1</v>
      </c>
      <c r="F341" t="s" s="326">
        <v>261</v>
      </c>
      <c r="G341" t="s" s="326">
        <v>262</v>
      </c>
      <c r="H341" t="s" s="328">
        <f>C341&amp;"|"&amp;D341&amp;"|"&amp;E341&amp;"|"&amp;F341&amp;"|"&amp;G341</f>
        <v>549</v>
      </c>
      <c r="I341" s="329">
        <v>0.151709984269609</v>
      </c>
      <c r="J341" s="329">
        <v>43.0457924532354</v>
      </c>
      <c r="K341" t="s" s="328">
        <f>D341&amp;"|"&amp;F341&amp;""</f>
        <v>311</v>
      </c>
      <c r="L341" s="329">
        <f>AVERAGE(I341:I342)</f>
        <v>0.275107552497853</v>
      </c>
      <c r="M341" s="329">
        <f>AVERAGE(J341:J342)</f>
        <v>38.1452562409023</v>
      </c>
      <c r="N341" s="329">
        <f>AVERAGE(I341:I344)</f>
        <v>0.294105142685851</v>
      </c>
      <c r="O341" s="330">
        <f>AVERAGE(J341:J344)</f>
        <v>38.6729177460229</v>
      </c>
      <c r="P341" s="32"/>
    </row>
    <row r="342" ht="14.6" customHeight="1">
      <c r="A342" s="24"/>
      <c r="B342" s="31"/>
      <c r="C342" t="s" s="316">
        <v>522</v>
      </c>
      <c r="D342" t="s" s="326">
        <v>309</v>
      </c>
      <c r="E342" t="b" s="327">
        <v>0</v>
      </c>
      <c r="F342" t="s" s="326">
        <v>261</v>
      </c>
      <c r="G342" t="s" s="326">
        <v>266</v>
      </c>
      <c r="H342" t="s" s="328">
        <f>C342&amp;"|"&amp;D342&amp;"|"&amp;E342&amp;"|"&amp;F342&amp;"|"&amp;G342</f>
        <v>550</v>
      </c>
      <c r="I342" s="329">
        <v>0.398505120726096</v>
      </c>
      <c r="J342" s="329">
        <v>33.2447200285691</v>
      </c>
      <c r="K342" t="s" s="328">
        <f>D342&amp;"|"&amp;F342&amp;""</f>
        <v>311</v>
      </c>
      <c r="L342" s="329"/>
      <c r="M342" s="329"/>
      <c r="N342" s="329"/>
      <c r="O342" s="330"/>
      <c r="P342" s="32"/>
    </row>
    <row r="343" ht="14.6" customHeight="1">
      <c r="A343" s="24"/>
      <c r="B343" s="31"/>
      <c r="C343" t="s" s="316">
        <v>522</v>
      </c>
      <c r="D343" t="s" s="326">
        <v>309</v>
      </c>
      <c r="E343" t="b" s="327">
        <v>1</v>
      </c>
      <c r="F343" t="s" s="326">
        <v>261</v>
      </c>
      <c r="G343" t="s" s="326">
        <v>266</v>
      </c>
      <c r="H343" t="s" s="328">
        <f>C343&amp;"|"&amp;D343&amp;"|"&amp;E343&amp;"|"&amp;F343&amp;"|"&amp;G343</f>
        <v>551</v>
      </c>
      <c r="I343" s="329">
        <v>0.396139748824272</v>
      </c>
      <c r="J343" s="329">
        <v>32.904386698159</v>
      </c>
      <c r="K343" t="s" s="328">
        <f>D343&amp;"|"&amp;F343&amp;""</f>
        <v>311</v>
      </c>
      <c r="L343" s="329"/>
      <c r="M343" s="329"/>
      <c r="N343" s="329"/>
      <c r="O343" s="330"/>
      <c r="P343" s="32"/>
    </row>
    <row r="344" ht="14.6" customHeight="1">
      <c r="A344" s="24"/>
      <c r="B344" s="31"/>
      <c r="C344" t="s" s="316">
        <v>522</v>
      </c>
      <c r="D344" t="s" s="326">
        <v>309</v>
      </c>
      <c r="E344" t="b" s="327">
        <v>1</v>
      </c>
      <c r="F344" t="s" s="326">
        <v>272</v>
      </c>
      <c r="G344" t="s" s="326">
        <v>262</v>
      </c>
      <c r="H344" t="s" s="328">
        <f>C344&amp;"|"&amp;D344&amp;"|"&amp;E344&amp;"|"&amp;F344&amp;"|"&amp;G344</f>
        <v>552</v>
      </c>
      <c r="I344" s="329">
        <v>0.230065716923428</v>
      </c>
      <c r="J344" s="329">
        <v>45.496771804128</v>
      </c>
      <c r="K344" t="s" s="328">
        <f>D344&amp;"|"&amp;F344&amp;""</f>
        <v>314</v>
      </c>
      <c r="L344" s="329">
        <f>AVERAGE(I344)</f>
        <v>0.230065716923428</v>
      </c>
      <c r="M344" s="329">
        <f>AVERAGE(J344)</f>
        <v>45.496771804128</v>
      </c>
      <c r="N344" s="329"/>
      <c r="O344" s="330"/>
      <c r="P344" s="32"/>
    </row>
    <row r="345" ht="14.6" customHeight="1">
      <c r="A345" s="24"/>
      <c r="B345" s="31"/>
      <c r="C345" t="s" s="316">
        <v>522</v>
      </c>
      <c r="D345" t="s" s="326">
        <v>315</v>
      </c>
      <c r="E345" t="b" s="327">
        <v>1</v>
      </c>
      <c r="F345" t="s" s="326">
        <v>553</v>
      </c>
      <c r="G345" t="s" s="326">
        <v>266</v>
      </c>
      <c r="H345" t="s" s="328">
        <f>C345&amp;"|"&amp;D345&amp;"|"&amp;E345&amp;"|"&amp;F345&amp;"|"&amp;G345</f>
        <v>554</v>
      </c>
      <c r="I345" s="329">
        <v>0.0913986548703568</v>
      </c>
      <c r="J345" s="329">
        <v>7.31660339096545</v>
      </c>
      <c r="K345" t="s" s="328">
        <f>D345&amp;"|"&amp;F345&amp;""</f>
        <v>555</v>
      </c>
      <c r="L345" s="329">
        <f>AVERAGE(I346:I347)</f>
        <v>0.132088026462231</v>
      </c>
      <c r="M345" s="329">
        <f>AVERAGE(J346:J347)</f>
        <v>12.8273130468692</v>
      </c>
      <c r="N345" s="329">
        <f>AVERAGE(I345:I350)</f>
        <v>0.227821051917456</v>
      </c>
      <c r="O345" s="330">
        <f>AVERAGE(J345:J350)</f>
        <v>12.9246244128</v>
      </c>
      <c r="P345" s="32"/>
    </row>
    <row r="346" ht="14.6" customHeight="1">
      <c r="A346" s="24"/>
      <c r="B346" s="31"/>
      <c r="C346" t="s" s="316">
        <v>522</v>
      </c>
      <c r="D346" t="s" s="326">
        <v>315</v>
      </c>
      <c r="E346" t="b" s="327">
        <v>1</v>
      </c>
      <c r="F346" t="s" s="326">
        <v>261</v>
      </c>
      <c r="G346" t="s" s="326">
        <v>262</v>
      </c>
      <c r="H346" t="s" s="328">
        <f>C346&amp;"|"&amp;D346&amp;"|"&amp;E346&amp;"|"&amp;F346&amp;"|"&amp;G346</f>
        <v>556</v>
      </c>
      <c r="I346" s="329">
        <v>0.0862172756014196</v>
      </c>
      <c r="J346" s="329">
        <v>14.3713193238489</v>
      </c>
      <c r="K346" t="s" s="328">
        <f>D346&amp;"|"&amp;F346&amp;""</f>
        <v>317</v>
      </c>
      <c r="L346" s="329"/>
      <c r="M346" s="329"/>
      <c r="N346" s="329"/>
      <c r="O346" s="330"/>
      <c r="P346" s="32"/>
    </row>
    <row r="347" ht="14.6" customHeight="1">
      <c r="A347" s="24"/>
      <c r="B347" s="31"/>
      <c r="C347" t="s" s="316">
        <v>522</v>
      </c>
      <c r="D347" t="s" s="326">
        <v>315</v>
      </c>
      <c r="E347" t="b" s="327">
        <v>0</v>
      </c>
      <c r="F347" t="s" s="326">
        <v>261</v>
      </c>
      <c r="G347" t="s" s="326">
        <v>266</v>
      </c>
      <c r="H347" t="s" s="328">
        <f>C347&amp;"|"&amp;D347&amp;"|"&amp;E347&amp;"|"&amp;F347&amp;"|"&amp;G347</f>
        <v>557</v>
      </c>
      <c r="I347" s="329">
        <v>0.177958777323043</v>
      </c>
      <c r="J347" s="329">
        <v>11.2833067698895</v>
      </c>
      <c r="K347" t="s" s="328">
        <f>D347&amp;"|"&amp;F347&amp;""</f>
        <v>317</v>
      </c>
      <c r="L347" s="329"/>
      <c r="M347" s="329"/>
      <c r="N347" s="329"/>
      <c r="O347" s="330"/>
      <c r="P347" s="32"/>
    </row>
    <row r="348" ht="14.6" customHeight="1">
      <c r="A348" s="24"/>
      <c r="B348" s="31"/>
      <c r="C348" t="s" s="316">
        <v>522</v>
      </c>
      <c r="D348" t="s" s="326">
        <v>315</v>
      </c>
      <c r="E348" t="b" s="327">
        <v>1</v>
      </c>
      <c r="F348" t="s" s="326">
        <v>261</v>
      </c>
      <c r="G348" t="s" s="326">
        <v>266</v>
      </c>
      <c r="H348" t="s" s="328">
        <f>C348&amp;"|"&amp;D348&amp;"|"&amp;E348&amp;"|"&amp;F348&amp;"|"&amp;G348</f>
        <v>558</v>
      </c>
      <c r="I348" s="329">
        <v>0.177958528166466</v>
      </c>
      <c r="J348" s="329">
        <v>11.2175762642206</v>
      </c>
      <c r="K348" t="s" s="328">
        <f>D348&amp;"|"&amp;F348&amp;""</f>
        <v>317</v>
      </c>
      <c r="L348" s="329"/>
      <c r="M348" s="329"/>
      <c r="N348" s="329"/>
      <c r="O348" s="330"/>
      <c r="P348" s="32"/>
    </row>
    <row r="349" ht="14.6" customHeight="1">
      <c r="A349" s="24"/>
      <c r="B349" s="31"/>
      <c r="C349" t="s" s="316">
        <v>522</v>
      </c>
      <c r="D349" t="s" s="326">
        <v>315</v>
      </c>
      <c r="E349" t="b" s="327">
        <v>1</v>
      </c>
      <c r="F349" t="s" s="326">
        <v>272</v>
      </c>
      <c r="G349" t="s" s="326">
        <v>262</v>
      </c>
      <c r="H349" t="s" s="328">
        <f>C349&amp;"|"&amp;D349&amp;"|"&amp;E349&amp;"|"&amp;F349&amp;"|"&amp;G349</f>
        <v>559</v>
      </c>
      <c r="I349" s="329">
        <v>0.140075935007071</v>
      </c>
      <c r="J349" s="329">
        <v>15.3724254580152</v>
      </c>
      <c r="K349" t="s" s="328">
        <f>D349&amp;"|"&amp;F349&amp;""</f>
        <v>324</v>
      </c>
      <c r="L349" s="329">
        <f>AVERAGE(I349)</f>
        <v>0.140075935007071</v>
      </c>
      <c r="M349" s="329">
        <f>AVERAGE(J349)</f>
        <v>15.3724254580152</v>
      </c>
      <c r="N349" s="329"/>
      <c r="O349" s="330"/>
      <c r="P349" s="32"/>
    </row>
    <row r="350" ht="14.6" customHeight="1">
      <c r="A350" s="24"/>
      <c r="B350" s="31"/>
      <c r="C350" t="s" s="316">
        <v>522</v>
      </c>
      <c r="D350" t="s" s="326">
        <v>315</v>
      </c>
      <c r="E350" t="b" s="327">
        <v>1</v>
      </c>
      <c r="F350" t="s" s="326">
        <v>350</v>
      </c>
      <c r="G350" t="s" s="326">
        <v>266</v>
      </c>
      <c r="H350" t="s" s="328">
        <f>C350&amp;"|"&amp;D350&amp;"|"&amp;E350&amp;"|"&amp;F350&amp;"|"&amp;G350</f>
        <v>560</v>
      </c>
      <c r="I350" s="329">
        <v>0.6933171405363781</v>
      </c>
      <c r="J350" s="329">
        <v>17.9865152698606</v>
      </c>
      <c r="K350" t="s" s="328">
        <f>D350&amp;"|"&amp;F350&amp;""</f>
        <v>383</v>
      </c>
      <c r="L350" s="329">
        <f>AVERAGE(I350)</f>
        <v>0.6933171405363781</v>
      </c>
      <c r="M350" s="329">
        <f>AVERAGE(J350)</f>
        <v>17.9865152698606</v>
      </c>
      <c r="N350" s="329"/>
      <c r="O350" s="330"/>
      <c r="P350" s="32"/>
    </row>
    <row r="351" ht="14.6" customHeight="1">
      <c r="A351" s="24"/>
      <c r="B351" s="31"/>
      <c r="C351" t="s" s="316">
        <v>522</v>
      </c>
      <c r="D351" t="s" s="326">
        <v>326</v>
      </c>
      <c r="E351" t="b" s="327">
        <v>1</v>
      </c>
      <c r="F351" t="s" s="326">
        <v>261</v>
      </c>
      <c r="G351" t="s" s="326">
        <v>262</v>
      </c>
      <c r="H351" t="s" s="328">
        <f>C351&amp;"|"&amp;D351&amp;"|"&amp;E351&amp;"|"&amp;F351&amp;"|"&amp;G351</f>
        <v>561</v>
      </c>
      <c r="I351" s="329">
        <v>0.118977577550028</v>
      </c>
      <c r="J351" s="329">
        <v>23.3685486067895</v>
      </c>
      <c r="K351" t="s" s="328">
        <f>D351&amp;"|"&amp;F351&amp;""</f>
        <v>328</v>
      </c>
      <c r="L351" s="329">
        <f>AVERAGE(I351:I352)</f>
        <v>0.313474205087676</v>
      </c>
      <c r="M351" s="329">
        <f>AVERAGE(J351:J352)</f>
        <v>20.6492921366426</v>
      </c>
      <c r="N351" s="329">
        <f>AVERAGE(I351:I354)</f>
        <v>0.259676695569994</v>
      </c>
      <c r="O351" s="330">
        <f>AVERAGE(J351:J354)</f>
        <v>22.7774116868501</v>
      </c>
      <c r="P351" s="32"/>
    </row>
    <row r="352" ht="14.6" customHeight="1">
      <c r="A352" s="24"/>
      <c r="B352" s="31"/>
      <c r="C352" t="s" s="316">
        <v>522</v>
      </c>
      <c r="D352" t="s" s="326">
        <v>326</v>
      </c>
      <c r="E352" t="b" s="327">
        <v>1</v>
      </c>
      <c r="F352" t="s" s="326">
        <v>261</v>
      </c>
      <c r="G352" t="s" s="326">
        <v>266</v>
      </c>
      <c r="H352" t="s" s="328">
        <f>C352&amp;"|"&amp;D352&amp;"|"&amp;E352&amp;"|"&amp;F352&amp;"|"&amp;G352</f>
        <v>562</v>
      </c>
      <c r="I352" s="329">
        <v>0.5079708326253231</v>
      </c>
      <c r="J352" s="329">
        <v>17.9300356664957</v>
      </c>
      <c r="K352" t="s" s="328">
        <f>D352&amp;"|"&amp;F352&amp;""</f>
        <v>328</v>
      </c>
      <c r="L352" s="329"/>
      <c r="M352" s="329"/>
      <c r="N352" s="329"/>
      <c r="O352" s="330"/>
      <c r="P352" s="32"/>
    </row>
    <row r="353" ht="14.6" customHeight="1">
      <c r="A353" s="24"/>
      <c r="B353" s="31"/>
      <c r="C353" t="s" s="316">
        <v>522</v>
      </c>
      <c r="D353" t="s" s="326">
        <v>326</v>
      </c>
      <c r="E353" t="b" s="327">
        <v>0</v>
      </c>
      <c r="F353" t="s" s="326">
        <v>272</v>
      </c>
      <c r="G353" t="s" s="326">
        <v>262</v>
      </c>
      <c r="H353" t="s" s="328">
        <f>C353&amp;"|"&amp;D353&amp;"|"&amp;E353&amp;"|"&amp;F353&amp;"|"&amp;G353</f>
        <v>563</v>
      </c>
      <c r="I353" s="329">
        <v>0.205947257740444</v>
      </c>
      <c r="J353" s="329">
        <v>24.9716710689634</v>
      </c>
      <c r="K353" t="s" s="328">
        <f>D353&amp;"|"&amp;F353&amp;""</f>
        <v>332</v>
      </c>
      <c r="L353" s="329">
        <f>AVERAGE(I353)</f>
        <v>0.205947257740444</v>
      </c>
      <c r="M353" s="329">
        <f>AVERAGE(J353)</f>
        <v>24.9716710689634</v>
      </c>
      <c r="N353" s="329"/>
      <c r="O353" s="330"/>
      <c r="P353" s="32"/>
    </row>
    <row r="354" ht="14.6" customHeight="1">
      <c r="A354" s="24"/>
      <c r="B354" s="31"/>
      <c r="C354" t="s" s="316">
        <v>522</v>
      </c>
      <c r="D354" t="s" s="326">
        <v>326</v>
      </c>
      <c r="E354" t="b" s="327">
        <v>1</v>
      </c>
      <c r="F354" t="s" s="326">
        <v>272</v>
      </c>
      <c r="G354" t="s" s="326">
        <v>262</v>
      </c>
      <c r="H354" t="s" s="328">
        <f>C354&amp;"|"&amp;D354&amp;"|"&amp;E354&amp;"|"&amp;F354&amp;"|"&amp;G354</f>
        <v>564</v>
      </c>
      <c r="I354" s="329">
        <v>0.205811114364182</v>
      </c>
      <c r="J354" s="329">
        <v>24.8393914051518</v>
      </c>
      <c r="K354" t="s" s="328">
        <f>D354&amp;"|"&amp;F354&amp;""</f>
        <v>332</v>
      </c>
      <c r="L354" s="329"/>
      <c r="M354" s="329"/>
      <c r="N354" s="329"/>
      <c r="O354" s="330"/>
      <c r="P354" s="32"/>
    </row>
    <row r="355" ht="14.6" customHeight="1">
      <c r="A355" s="24"/>
      <c r="B355" s="31"/>
      <c r="C355" t="s" s="331">
        <v>565</v>
      </c>
      <c r="D355" t="s" s="328">
        <v>260</v>
      </c>
      <c r="E355" t="b" s="317">
        <v>0</v>
      </c>
      <c r="F355" t="s" s="328">
        <v>261</v>
      </c>
      <c r="G355" t="s" s="328">
        <v>262</v>
      </c>
      <c r="H355" t="s" s="328">
        <f>C355&amp;"|"&amp;D355&amp;"|"&amp;E355&amp;"|"&amp;F355&amp;"|"&amp;G355</f>
        <v>566</v>
      </c>
      <c r="I355" s="332">
        <v>0.319806497196471</v>
      </c>
      <c r="J355" s="332">
        <v>61.3046151008692</v>
      </c>
      <c r="K355" t="s" s="333">
        <f>D355&amp;"|"&amp;F355&amp;""</f>
        <v>264</v>
      </c>
      <c r="L355" s="334"/>
      <c r="M355" s="334"/>
      <c r="N355" s="334"/>
      <c r="O355" s="334"/>
      <c r="P355" s="32"/>
    </row>
    <row r="356" ht="14.6" customHeight="1">
      <c r="A356" s="24"/>
      <c r="B356" s="31"/>
      <c r="C356" t="s" s="331">
        <v>565</v>
      </c>
      <c r="D356" t="s" s="328">
        <v>260</v>
      </c>
      <c r="E356" t="b" s="317">
        <v>1</v>
      </c>
      <c r="F356" t="s" s="328">
        <v>261</v>
      </c>
      <c r="G356" t="s" s="328">
        <v>262</v>
      </c>
      <c r="H356" t="s" s="328">
        <f>C356&amp;"|"&amp;D356&amp;"|"&amp;E356&amp;"|"&amp;F356&amp;"|"&amp;G356</f>
        <v>567</v>
      </c>
      <c r="I356" s="332">
        <v>0.319794764719079</v>
      </c>
      <c r="J356" s="332">
        <v>61.1251622169316</v>
      </c>
      <c r="K356" t="s" s="333">
        <f>D356&amp;"|"&amp;F356&amp;""</f>
        <v>264</v>
      </c>
      <c r="L356" s="334"/>
      <c r="M356" s="334"/>
      <c r="N356" s="334"/>
      <c r="O356" s="334"/>
      <c r="P356" s="32"/>
    </row>
    <row r="357" ht="14.6" customHeight="1">
      <c r="A357" s="24"/>
      <c r="B357" s="31"/>
      <c r="C357" t="s" s="331">
        <v>565</v>
      </c>
      <c r="D357" t="s" s="328">
        <v>260</v>
      </c>
      <c r="E357" t="b" s="317">
        <v>0</v>
      </c>
      <c r="F357" t="s" s="328">
        <v>261</v>
      </c>
      <c r="G357" t="s" s="328">
        <v>266</v>
      </c>
      <c r="H357" t="s" s="328">
        <f>C357&amp;"|"&amp;D357&amp;"|"&amp;E357&amp;"|"&amp;F357&amp;"|"&amp;G357</f>
        <v>568</v>
      </c>
      <c r="I357" s="332">
        <v>1.49514826714428</v>
      </c>
      <c r="J357" s="332">
        <v>46.5110989651414</v>
      </c>
      <c r="K357" t="s" s="333">
        <f>D357&amp;"|"&amp;F357&amp;""</f>
        <v>264</v>
      </c>
      <c r="L357" s="334"/>
      <c r="M357" s="334"/>
      <c r="N357" s="334"/>
      <c r="O357" s="334"/>
      <c r="P357" s="32"/>
    </row>
    <row r="358" ht="14.6" customHeight="1">
      <c r="A358" s="24"/>
      <c r="B358" s="31"/>
      <c r="C358" t="s" s="331">
        <v>565</v>
      </c>
      <c r="D358" t="s" s="328">
        <v>260</v>
      </c>
      <c r="E358" t="b" s="317">
        <v>1</v>
      </c>
      <c r="F358" t="s" s="328">
        <v>261</v>
      </c>
      <c r="G358" t="s" s="328">
        <v>266</v>
      </c>
      <c r="H358" t="s" s="328">
        <f>C358&amp;"|"&amp;D358&amp;"|"&amp;E358&amp;"|"&amp;F358&amp;"|"&amp;G358</f>
        <v>569</v>
      </c>
      <c r="I358" s="332">
        <v>1.49509038238261</v>
      </c>
      <c r="J358" s="332">
        <v>46.3890056595864</v>
      </c>
      <c r="K358" t="s" s="333">
        <f>D358&amp;"|"&amp;F358&amp;""</f>
        <v>264</v>
      </c>
      <c r="L358" s="334"/>
      <c r="M358" s="334"/>
      <c r="N358" s="334"/>
      <c r="O358" s="334"/>
      <c r="P358" s="32"/>
    </row>
    <row r="359" ht="14.6" customHeight="1">
      <c r="A359" s="24"/>
      <c r="B359" s="31"/>
      <c r="C359" t="s" s="331">
        <v>565</v>
      </c>
      <c r="D359" t="s" s="328">
        <v>260</v>
      </c>
      <c r="E359" t="b" s="317">
        <v>0</v>
      </c>
      <c r="F359" t="s" s="328">
        <v>261</v>
      </c>
      <c r="G359" t="s" s="328">
        <v>269</v>
      </c>
      <c r="H359" t="s" s="328">
        <f>C359&amp;"|"&amp;D359&amp;"|"&amp;E359&amp;"|"&amp;F359&amp;"|"&amp;G359</f>
        <v>570</v>
      </c>
      <c r="I359" s="332">
        <v>2.08489605228868</v>
      </c>
      <c r="J359" s="332">
        <v>42.8826081912456</v>
      </c>
      <c r="K359" t="s" s="333">
        <f>D359&amp;"|"&amp;F359&amp;""</f>
        <v>264</v>
      </c>
      <c r="L359" s="334"/>
      <c r="M359" s="334"/>
      <c r="N359" s="334"/>
      <c r="O359" s="334"/>
      <c r="P359" s="32"/>
    </row>
    <row r="360" ht="14.6" customHeight="1">
      <c r="A360" s="24"/>
      <c r="B360" s="31"/>
      <c r="C360" t="s" s="331">
        <v>565</v>
      </c>
      <c r="D360" t="s" s="328">
        <v>260</v>
      </c>
      <c r="E360" t="b" s="317">
        <v>1</v>
      </c>
      <c r="F360" t="s" s="328">
        <v>261</v>
      </c>
      <c r="G360" t="s" s="328">
        <v>269</v>
      </c>
      <c r="H360" t="s" s="328">
        <f>C360&amp;"|"&amp;D360&amp;"|"&amp;E360&amp;"|"&amp;F360&amp;"|"&amp;G360</f>
        <v>571</v>
      </c>
      <c r="I360" s="332">
        <v>2.08474766331828</v>
      </c>
      <c r="J360" s="332">
        <v>42.7836058396043</v>
      </c>
      <c r="K360" t="s" s="333">
        <f>D360&amp;"|"&amp;F360&amp;""</f>
        <v>264</v>
      </c>
      <c r="L360" s="334"/>
      <c r="M360" s="334"/>
      <c r="N360" s="334"/>
      <c r="O360" s="334"/>
      <c r="P360" s="32"/>
    </row>
    <row r="361" ht="14.6" customHeight="1">
      <c r="A361" s="24"/>
      <c r="B361" s="31"/>
      <c r="C361" t="s" s="331">
        <v>565</v>
      </c>
      <c r="D361" t="s" s="328">
        <v>260</v>
      </c>
      <c r="E361" t="b" s="317">
        <v>0</v>
      </c>
      <c r="F361" t="s" s="328">
        <v>272</v>
      </c>
      <c r="G361" t="s" s="328">
        <v>262</v>
      </c>
      <c r="H361" t="s" s="328">
        <f>C361&amp;"|"&amp;D361&amp;"|"&amp;E361&amp;"|"&amp;F361&amp;"|"&amp;G361</f>
        <v>572</v>
      </c>
      <c r="I361" s="332">
        <v>0.566242471035979</v>
      </c>
      <c r="J361" s="332">
        <v>65.2637598405248</v>
      </c>
      <c r="K361" t="s" s="333">
        <f>D361&amp;"|"&amp;F361&amp;""</f>
        <v>274</v>
      </c>
      <c r="L361" s="334"/>
      <c r="M361" s="334"/>
      <c r="N361" s="334"/>
      <c r="O361" s="334"/>
      <c r="P361" s="32"/>
    </row>
    <row r="362" ht="14.6" customHeight="1">
      <c r="A362" s="24"/>
      <c r="B362" s="31"/>
      <c r="C362" t="s" s="331">
        <v>565</v>
      </c>
      <c r="D362" t="s" s="328">
        <v>260</v>
      </c>
      <c r="E362" t="b" s="317">
        <v>1</v>
      </c>
      <c r="F362" t="s" s="328">
        <v>272</v>
      </c>
      <c r="G362" t="s" s="328">
        <v>262</v>
      </c>
      <c r="H362" t="s" s="328">
        <f>C362&amp;"|"&amp;D362&amp;"|"&amp;E362&amp;"|"&amp;F362&amp;"|"&amp;G362</f>
        <v>573</v>
      </c>
      <c r="I362" s="332">
        <v>0.566228056127605</v>
      </c>
      <c r="J362" s="332">
        <v>65.0752467463297</v>
      </c>
      <c r="K362" t="s" s="333">
        <f>D362&amp;"|"&amp;F362&amp;""</f>
        <v>274</v>
      </c>
      <c r="L362" s="334"/>
      <c r="M362" s="334"/>
      <c r="N362" s="334"/>
      <c r="O362" s="334"/>
      <c r="P362" s="32"/>
    </row>
    <row r="363" ht="14.6" customHeight="1">
      <c r="A363" s="24"/>
      <c r="B363" s="31"/>
      <c r="C363" t="s" s="331">
        <v>565</v>
      </c>
      <c r="D363" t="s" s="328">
        <v>260</v>
      </c>
      <c r="E363" t="b" s="317">
        <v>0</v>
      </c>
      <c r="F363" t="s" s="328">
        <v>272</v>
      </c>
      <c r="G363" t="s" s="328">
        <v>266</v>
      </c>
      <c r="H363" t="s" s="328">
        <f>C363&amp;"|"&amp;D363&amp;"|"&amp;E363&amp;"|"&amp;F363&amp;"|"&amp;G363</f>
        <v>574</v>
      </c>
      <c r="I363" s="332">
        <v>2.8147334771174</v>
      </c>
      <c r="J363" s="332">
        <v>59.3369406418701</v>
      </c>
      <c r="K363" t="s" s="333">
        <f>D363&amp;"|"&amp;F363&amp;""</f>
        <v>274</v>
      </c>
      <c r="L363" s="334"/>
      <c r="M363" s="334"/>
      <c r="N363" s="334"/>
      <c r="O363" s="334"/>
      <c r="P363" s="32"/>
    </row>
    <row r="364" ht="14.6" customHeight="1">
      <c r="A364" s="24"/>
      <c r="B364" s="31"/>
      <c r="C364" t="s" s="331">
        <v>565</v>
      </c>
      <c r="D364" t="s" s="328">
        <v>260</v>
      </c>
      <c r="E364" t="b" s="317">
        <v>0</v>
      </c>
      <c r="F364" t="s" s="328">
        <v>272</v>
      </c>
      <c r="G364" t="s" s="328">
        <v>269</v>
      </c>
      <c r="H364" t="s" s="328">
        <f>C364&amp;"|"&amp;D364&amp;"|"&amp;E364&amp;"|"&amp;F364&amp;"|"&amp;G364</f>
        <v>575</v>
      </c>
      <c r="I364" s="332">
        <v>3.39186044610279</v>
      </c>
      <c r="J364" s="332">
        <v>49.2933716895338</v>
      </c>
      <c r="K364" t="s" s="333">
        <f>D364&amp;"|"&amp;F364&amp;""</f>
        <v>274</v>
      </c>
      <c r="L364" s="334"/>
      <c r="M364" s="334"/>
      <c r="N364" s="334"/>
      <c r="O364" s="334"/>
      <c r="P364" s="32"/>
    </row>
    <row r="365" ht="14.6" customHeight="1">
      <c r="A365" s="24"/>
      <c r="B365" s="31"/>
      <c r="C365" t="s" s="331">
        <v>565</v>
      </c>
      <c r="D365" t="s" s="328">
        <v>260</v>
      </c>
      <c r="E365" t="b" s="317">
        <v>1</v>
      </c>
      <c r="F365" t="s" s="328">
        <v>272</v>
      </c>
      <c r="G365" t="s" s="328">
        <v>269</v>
      </c>
      <c r="H365" t="s" s="328">
        <f>C365&amp;"|"&amp;D365&amp;"|"&amp;E365&amp;"|"&amp;F365&amp;"|"&amp;G365</f>
        <v>576</v>
      </c>
      <c r="I365" s="332">
        <v>3.39166223659047</v>
      </c>
      <c r="J365" s="332">
        <v>49.1927810943829</v>
      </c>
      <c r="K365" t="s" s="333">
        <f>D365&amp;"|"&amp;F365&amp;""</f>
        <v>274</v>
      </c>
      <c r="L365" s="334"/>
      <c r="M365" s="334"/>
      <c r="N365" s="334"/>
      <c r="O365" s="334"/>
      <c r="P365" s="32"/>
    </row>
    <row r="366" ht="14.6" customHeight="1">
      <c r="A366" s="24"/>
      <c r="B366" s="31"/>
      <c r="C366" t="s" s="331">
        <v>565</v>
      </c>
      <c r="D366" t="s" s="328">
        <v>260</v>
      </c>
      <c r="E366" t="b" s="317">
        <v>1</v>
      </c>
      <c r="F366" t="s" s="328">
        <v>350</v>
      </c>
      <c r="G366" t="s" s="328">
        <v>266</v>
      </c>
      <c r="H366" t="s" s="328">
        <f>C366&amp;"|"&amp;D366&amp;"|"&amp;E366&amp;"|"&amp;F366&amp;"|"&amp;G366</f>
        <v>577</v>
      </c>
      <c r="I366" s="332">
        <v>5.92033999511089</v>
      </c>
      <c r="J366" s="332">
        <v>85.9271353595143</v>
      </c>
      <c r="K366" t="s" s="333">
        <f>D366&amp;"|"&amp;F366&amp;""</f>
        <v>530</v>
      </c>
      <c r="L366" s="334"/>
      <c r="M366" s="334"/>
      <c r="N366" s="334"/>
      <c r="O366" s="334"/>
      <c r="P366" s="32"/>
    </row>
    <row r="367" ht="14.6" customHeight="1">
      <c r="A367" s="24"/>
      <c r="B367" s="31"/>
      <c r="C367" t="s" s="331">
        <v>565</v>
      </c>
      <c r="D367" t="s" s="328">
        <v>275</v>
      </c>
      <c r="E367" t="b" s="317">
        <v>0</v>
      </c>
      <c r="F367" t="s" s="328">
        <v>261</v>
      </c>
      <c r="G367" t="s" s="328">
        <v>262</v>
      </c>
      <c r="H367" t="s" s="328">
        <f>C367&amp;"|"&amp;D367&amp;"|"&amp;E367&amp;"|"&amp;F367&amp;"|"&amp;G367</f>
        <v>578</v>
      </c>
      <c r="I367" s="332">
        <v>0.117431400794704</v>
      </c>
      <c r="J367" s="332">
        <v>21.3495062150553</v>
      </c>
      <c r="K367" t="s" s="333">
        <f>D367&amp;"|"&amp;F367&amp;""</f>
        <v>277</v>
      </c>
      <c r="L367" s="334"/>
      <c r="M367" s="334"/>
      <c r="N367" s="334"/>
      <c r="O367" s="334"/>
      <c r="P367" s="32"/>
    </row>
    <row r="368" ht="14.6" customHeight="1">
      <c r="A368" s="24"/>
      <c r="B368" s="31"/>
      <c r="C368" t="s" s="331">
        <v>565</v>
      </c>
      <c r="D368" t="s" s="328">
        <v>275</v>
      </c>
      <c r="E368" t="b" s="317">
        <v>1</v>
      </c>
      <c r="F368" t="s" s="328">
        <v>261</v>
      </c>
      <c r="G368" t="s" s="328">
        <v>262</v>
      </c>
      <c r="H368" t="s" s="328">
        <f>C368&amp;"|"&amp;D368&amp;"|"&amp;E368&amp;"|"&amp;F368&amp;"|"&amp;G368</f>
        <v>579</v>
      </c>
      <c r="I368" s="332">
        <v>0.117431400794704</v>
      </c>
      <c r="J368" s="332">
        <v>21.2924393454088</v>
      </c>
      <c r="K368" t="s" s="333">
        <f>D368&amp;"|"&amp;F368&amp;""</f>
        <v>277</v>
      </c>
      <c r="L368" s="334"/>
      <c r="M368" s="334"/>
      <c r="N368" s="334"/>
      <c r="O368" s="334"/>
      <c r="P368" s="32"/>
    </row>
    <row r="369" ht="14.6" customHeight="1">
      <c r="A369" s="24"/>
      <c r="B369" s="31"/>
      <c r="C369" t="s" s="331">
        <v>565</v>
      </c>
      <c r="D369" t="s" s="328">
        <v>275</v>
      </c>
      <c r="E369" t="b" s="317">
        <v>0</v>
      </c>
      <c r="F369" t="s" s="328">
        <v>261</v>
      </c>
      <c r="G369" t="s" s="328">
        <v>266</v>
      </c>
      <c r="H369" t="s" s="328">
        <f>C369&amp;"|"&amp;D369&amp;"|"&amp;E369&amp;"|"&amp;F369&amp;"|"&amp;G369</f>
        <v>580</v>
      </c>
      <c r="I369" s="332">
        <v>0.461027975683249</v>
      </c>
      <c r="J369" s="332">
        <v>15.7162164980163</v>
      </c>
      <c r="K369" t="s" s="333">
        <f>D369&amp;"|"&amp;F369&amp;""</f>
        <v>277</v>
      </c>
      <c r="L369" s="334"/>
      <c r="M369" s="334"/>
      <c r="N369" s="334"/>
      <c r="O369" s="334"/>
      <c r="P369" s="32"/>
    </row>
    <row r="370" ht="14.6" customHeight="1">
      <c r="A370" s="24"/>
      <c r="B370" s="31"/>
      <c r="C370" t="s" s="331">
        <v>565</v>
      </c>
      <c r="D370" t="s" s="328">
        <v>275</v>
      </c>
      <c r="E370" t="b" s="317">
        <v>1</v>
      </c>
      <c r="F370" t="s" s="328">
        <v>261</v>
      </c>
      <c r="G370" t="s" s="328">
        <v>266</v>
      </c>
      <c r="H370" t="s" s="328">
        <f>C370&amp;"|"&amp;D370&amp;"|"&amp;E370&amp;"|"&amp;F370&amp;"|"&amp;G370</f>
        <v>581</v>
      </c>
      <c r="I370" s="332">
        <v>0.461027975683249</v>
      </c>
      <c r="J370" s="332">
        <v>15.6785012457234</v>
      </c>
      <c r="K370" t="s" s="333">
        <f>D370&amp;"|"&amp;F370&amp;""</f>
        <v>277</v>
      </c>
      <c r="L370" s="334"/>
      <c r="M370" s="334"/>
      <c r="N370" s="334"/>
      <c r="O370" s="334"/>
      <c r="P370" s="32"/>
    </row>
    <row r="371" ht="14.6" customHeight="1">
      <c r="A371" s="24"/>
      <c r="B371" s="31"/>
      <c r="C371" t="s" s="331">
        <v>565</v>
      </c>
      <c r="D371" t="s" s="328">
        <v>275</v>
      </c>
      <c r="E371" t="b" s="317">
        <v>0</v>
      </c>
      <c r="F371" t="s" s="328">
        <v>261</v>
      </c>
      <c r="G371" t="s" s="328">
        <v>269</v>
      </c>
      <c r="H371" t="s" s="328">
        <f>C371&amp;"|"&amp;D371&amp;"|"&amp;E371&amp;"|"&amp;F371&amp;"|"&amp;G371</f>
        <v>582</v>
      </c>
      <c r="I371" s="332">
        <v>0.733099716209182</v>
      </c>
      <c r="J371" s="332">
        <v>13.9589497078669</v>
      </c>
      <c r="K371" t="s" s="333">
        <f>D371&amp;"|"&amp;F371&amp;""</f>
        <v>277</v>
      </c>
      <c r="L371" s="334"/>
      <c r="M371" s="334"/>
      <c r="N371" s="334"/>
      <c r="O371" s="334"/>
      <c r="P371" s="32"/>
    </row>
    <row r="372" ht="14.6" customHeight="1">
      <c r="A372" s="24"/>
      <c r="B372" s="31"/>
      <c r="C372" t="s" s="331">
        <v>565</v>
      </c>
      <c r="D372" t="s" s="328">
        <v>275</v>
      </c>
      <c r="E372" t="b" s="317">
        <v>1</v>
      </c>
      <c r="F372" t="s" s="328">
        <v>261</v>
      </c>
      <c r="G372" t="s" s="328">
        <v>269</v>
      </c>
      <c r="H372" t="s" s="328">
        <f>C372&amp;"|"&amp;D372&amp;"|"&amp;E372&amp;"|"&amp;F372&amp;"|"&amp;G372</f>
        <v>583</v>
      </c>
      <c r="I372" s="332">
        <v>0.733099716209182</v>
      </c>
      <c r="J372" s="332">
        <v>13.9288920141732</v>
      </c>
      <c r="K372" t="s" s="333">
        <f>D372&amp;"|"&amp;F372&amp;""</f>
        <v>277</v>
      </c>
      <c r="L372" s="334"/>
      <c r="M372" s="334"/>
      <c r="N372" s="334"/>
      <c r="O372" s="334"/>
      <c r="P372" s="32"/>
    </row>
    <row r="373" ht="14.6" customHeight="1">
      <c r="A373" s="24"/>
      <c r="B373" s="31"/>
      <c r="C373" t="s" s="331">
        <v>565</v>
      </c>
      <c r="D373" t="s" s="328">
        <v>275</v>
      </c>
      <c r="E373" t="b" s="317">
        <v>0</v>
      </c>
      <c r="F373" t="s" s="328">
        <v>272</v>
      </c>
      <c r="G373" t="s" s="328">
        <v>262</v>
      </c>
      <c r="H373" t="s" s="328">
        <f>C373&amp;"|"&amp;D373&amp;"|"&amp;E373&amp;"|"&amp;F373&amp;"|"&amp;G373</f>
        <v>584</v>
      </c>
      <c r="I373" s="332">
        <v>0.211745288420094</v>
      </c>
      <c r="J373" s="332">
        <v>22.888947237982</v>
      </c>
      <c r="K373" t="s" s="333">
        <f>D373&amp;"|"&amp;F373&amp;""</f>
        <v>284</v>
      </c>
      <c r="L373" s="334"/>
      <c r="M373" s="334"/>
      <c r="N373" s="334"/>
      <c r="O373" s="334"/>
      <c r="P373" s="32"/>
    </row>
    <row r="374" ht="14.6" customHeight="1">
      <c r="A374" s="24"/>
      <c r="B374" s="31"/>
      <c r="C374" t="s" s="331">
        <v>565</v>
      </c>
      <c r="D374" t="s" s="328">
        <v>275</v>
      </c>
      <c r="E374" t="b" s="317">
        <v>1</v>
      </c>
      <c r="F374" t="s" s="328">
        <v>272</v>
      </c>
      <c r="G374" t="s" s="328">
        <v>262</v>
      </c>
      <c r="H374" t="s" s="328">
        <f>C374&amp;"|"&amp;D374&amp;"|"&amp;E374&amp;"|"&amp;F374&amp;"|"&amp;G374</f>
        <v>585</v>
      </c>
      <c r="I374" s="332">
        <v>0.211745288420094</v>
      </c>
      <c r="J374" s="332">
        <v>22.8289558299418</v>
      </c>
      <c r="K374" t="s" s="333">
        <f>D374&amp;"|"&amp;F374&amp;""</f>
        <v>284</v>
      </c>
      <c r="L374" s="334"/>
      <c r="M374" s="334"/>
      <c r="N374" s="334"/>
      <c r="O374" s="334"/>
      <c r="P374" s="32"/>
    </row>
    <row r="375" ht="14.6" customHeight="1">
      <c r="A375" s="24"/>
      <c r="B375" s="31"/>
      <c r="C375" t="s" s="331">
        <v>565</v>
      </c>
      <c r="D375" t="s" s="328">
        <v>275</v>
      </c>
      <c r="E375" t="b" s="317">
        <v>0</v>
      </c>
      <c r="F375" t="s" s="328">
        <v>272</v>
      </c>
      <c r="G375" t="s" s="328">
        <v>266</v>
      </c>
      <c r="H375" t="s" s="328">
        <f>C375&amp;"|"&amp;D375&amp;"|"&amp;E375&amp;"|"&amp;F375&amp;"|"&amp;G375</f>
        <v>586</v>
      </c>
      <c r="I375" s="332">
        <v>0.878981523181705</v>
      </c>
      <c r="J375" s="332">
        <v>19.9989664086687</v>
      </c>
      <c r="K375" t="s" s="333">
        <f>D375&amp;"|"&amp;F375&amp;""</f>
        <v>284</v>
      </c>
      <c r="L375" s="334"/>
      <c r="M375" s="334"/>
      <c r="N375" s="334"/>
      <c r="O375" s="334"/>
      <c r="P375" s="32"/>
    </row>
    <row r="376" ht="14.6" customHeight="1">
      <c r="A376" s="24"/>
      <c r="B376" s="31"/>
      <c r="C376" t="s" s="331">
        <v>565</v>
      </c>
      <c r="D376" t="s" s="328">
        <v>275</v>
      </c>
      <c r="E376" t="b" s="317">
        <v>1</v>
      </c>
      <c r="F376" t="s" s="328">
        <v>272</v>
      </c>
      <c r="G376" t="s" s="328">
        <v>266</v>
      </c>
      <c r="H376" t="s" s="328">
        <f>C376&amp;"|"&amp;D376&amp;"|"&amp;E376&amp;"|"&amp;F376&amp;"|"&amp;G376</f>
        <v>587</v>
      </c>
      <c r="I376" s="332">
        <v>0.878981523181705</v>
      </c>
      <c r="J376" s="332">
        <v>19.9535417645392</v>
      </c>
      <c r="K376" t="s" s="333">
        <f>D376&amp;"|"&amp;F376&amp;""</f>
        <v>284</v>
      </c>
      <c r="L376" s="334"/>
      <c r="M376" s="334"/>
      <c r="N376" s="334"/>
      <c r="O376" s="334"/>
      <c r="P376" s="32"/>
    </row>
    <row r="377" ht="14.6" customHeight="1">
      <c r="A377" s="24"/>
      <c r="B377" s="31"/>
      <c r="C377" t="s" s="331">
        <v>565</v>
      </c>
      <c r="D377" t="s" s="328">
        <v>275</v>
      </c>
      <c r="E377" t="b" s="317">
        <v>0</v>
      </c>
      <c r="F377" t="s" s="328">
        <v>272</v>
      </c>
      <c r="G377" t="s" s="328">
        <v>269</v>
      </c>
      <c r="H377" t="s" s="328">
        <f>C377&amp;"|"&amp;D377&amp;"|"&amp;E377&amp;"|"&amp;F377&amp;"|"&amp;G377</f>
        <v>588</v>
      </c>
      <c r="I377" s="332">
        <v>1.23611402413525</v>
      </c>
      <c r="J377" s="332">
        <v>16.1953625542206</v>
      </c>
      <c r="K377" t="s" s="333">
        <f>D377&amp;"|"&amp;F377&amp;""</f>
        <v>284</v>
      </c>
      <c r="L377" s="334"/>
      <c r="M377" s="334"/>
      <c r="N377" s="334"/>
      <c r="O377" s="334"/>
      <c r="P377" s="32"/>
    </row>
    <row r="378" ht="14.6" customHeight="1">
      <c r="A378" s="24"/>
      <c r="B378" s="31"/>
      <c r="C378" t="s" s="331">
        <v>565</v>
      </c>
      <c r="D378" t="s" s="328">
        <v>275</v>
      </c>
      <c r="E378" t="b" s="317">
        <v>1</v>
      </c>
      <c r="F378" t="s" s="328">
        <v>272</v>
      </c>
      <c r="G378" t="s" s="328">
        <v>269</v>
      </c>
      <c r="H378" t="s" s="328">
        <f>C378&amp;"|"&amp;D378&amp;"|"&amp;E378&amp;"|"&amp;F378&amp;"|"&amp;G378</f>
        <v>589</v>
      </c>
      <c r="I378" s="332">
        <v>1.23611402413525</v>
      </c>
      <c r="J378" s="332">
        <v>16.1651480751652</v>
      </c>
      <c r="K378" t="s" s="333">
        <f>D378&amp;"|"&amp;F378&amp;""</f>
        <v>284</v>
      </c>
      <c r="L378" s="334"/>
      <c r="M378" s="334"/>
      <c r="N378" s="334"/>
      <c r="O378" s="334"/>
      <c r="P378" s="32"/>
    </row>
    <row r="379" ht="14.6" customHeight="1">
      <c r="A379" s="24"/>
      <c r="B379" s="31"/>
      <c r="C379" t="s" s="331">
        <v>565</v>
      </c>
      <c r="D379" t="s" s="328">
        <v>275</v>
      </c>
      <c r="E379" t="b" s="317">
        <v>1</v>
      </c>
      <c r="F379" t="s" s="328">
        <v>350</v>
      </c>
      <c r="G379" t="s" s="328">
        <v>262</v>
      </c>
      <c r="H379" t="s" s="328">
        <f>C379&amp;"|"&amp;D379&amp;"|"&amp;E379&amp;"|"&amp;F379&amp;"|"&amp;G379</f>
        <v>590</v>
      </c>
      <c r="I379" s="332">
        <v>0.578829749429192</v>
      </c>
      <c r="J379" s="332">
        <v>23.8306003937431</v>
      </c>
      <c r="K379" t="s" s="333">
        <f>D379&amp;"|"&amp;F379&amp;""</f>
        <v>352</v>
      </c>
      <c r="L379" s="334"/>
      <c r="M379" s="334"/>
      <c r="N379" s="334"/>
      <c r="O379" s="334"/>
      <c r="P379" s="32"/>
    </row>
    <row r="380" ht="14.6" customHeight="1">
      <c r="A380" s="24"/>
      <c r="B380" s="31"/>
      <c r="C380" t="s" s="331">
        <v>565</v>
      </c>
      <c r="D380" t="s" s="328">
        <v>286</v>
      </c>
      <c r="E380" t="b" s="317">
        <v>0</v>
      </c>
      <c r="F380" t="s" s="328">
        <v>261</v>
      </c>
      <c r="G380" t="s" s="328">
        <v>262</v>
      </c>
      <c r="H380" t="s" s="328">
        <f>C380&amp;"|"&amp;D380&amp;"|"&amp;E380&amp;"|"&amp;F380&amp;"|"&amp;G380</f>
        <v>591</v>
      </c>
      <c r="I380" s="332">
        <v>0.08588736515900711</v>
      </c>
      <c r="J380" s="332">
        <v>14.6096558558461</v>
      </c>
      <c r="K380" t="s" s="333">
        <f>D380&amp;"|"&amp;F380&amp;""</f>
        <v>288</v>
      </c>
      <c r="L380" s="334"/>
      <c r="M380" s="334"/>
      <c r="N380" s="334"/>
      <c r="O380" s="334"/>
      <c r="P380" s="32"/>
    </row>
    <row r="381" ht="14.6" customHeight="1">
      <c r="A381" s="24"/>
      <c r="B381" s="31"/>
      <c r="C381" t="s" s="331">
        <v>565</v>
      </c>
      <c r="D381" t="s" s="328">
        <v>286</v>
      </c>
      <c r="E381" t="b" s="317">
        <v>1</v>
      </c>
      <c r="F381" t="s" s="328">
        <v>261</v>
      </c>
      <c r="G381" t="s" s="328">
        <v>262</v>
      </c>
      <c r="H381" t="s" s="328">
        <f>C381&amp;"|"&amp;D381&amp;"|"&amp;E381&amp;"|"&amp;F381&amp;"|"&amp;G381</f>
        <v>592</v>
      </c>
      <c r="I381" s="332">
        <v>0.08588736515900711</v>
      </c>
      <c r="J381" s="332">
        <v>14.5709351009353</v>
      </c>
      <c r="K381" t="s" s="333">
        <f>D381&amp;"|"&amp;F381&amp;""</f>
        <v>288</v>
      </c>
      <c r="L381" s="334"/>
      <c r="M381" s="334"/>
      <c r="N381" s="334"/>
      <c r="O381" s="334"/>
      <c r="P381" s="32"/>
    </row>
    <row r="382" ht="14.6" customHeight="1">
      <c r="A382" s="24"/>
      <c r="B382" s="31"/>
      <c r="C382" t="s" s="331">
        <v>565</v>
      </c>
      <c r="D382" t="s" s="328">
        <v>286</v>
      </c>
      <c r="E382" t="b" s="317">
        <v>1</v>
      </c>
      <c r="F382" t="s" s="328">
        <v>261</v>
      </c>
      <c r="G382" t="s" s="328">
        <v>266</v>
      </c>
      <c r="H382" t="s" s="328">
        <f>C382&amp;"|"&amp;D382&amp;"|"&amp;E382&amp;"|"&amp;F382&amp;"|"&amp;G382</f>
        <v>593</v>
      </c>
      <c r="I382" s="332">
        <v>0.391504188834894</v>
      </c>
      <c r="J382" s="332">
        <v>10.4882191815104</v>
      </c>
      <c r="K382" t="s" s="333">
        <f>D382&amp;"|"&amp;F382&amp;""</f>
        <v>288</v>
      </c>
      <c r="L382" s="334"/>
      <c r="M382" s="334"/>
      <c r="N382" s="334"/>
      <c r="O382" s="334"/>
      <c r="P382" s="32"/>
    </row>
    <row r="383" ht="14.6" customHeight="1">
      <c r="A383" s="24"/>
      <c r="B383" s="31"/>
      <c r="C383" t="s" s="331">
        <v>565</v>
      </c>
      <c r="D383" t="s" s="328">
        <v>286</v>
      </c>
      <c r="E383" t="b" s="317">
        <v>0</v>
      </c>
      <c r="F383" t="s" s="328">
        <v>261</v>
      </c>
      <c r="G383" t="s" s="328">
        <v>269</v>
      </c>
      <c r="H383" t="s" s="328">
        <f>C383&amp;"|"&amp;D383&amp;"|"&amp;E383&amp;"|"&amp;F383&amp;"|"&amp;G383</f>
        <v>594</v>
      </c>
      <c r="I383" s="332">
        <v>0.567678110232065</v>
      </c>
      <c r="J383" s="332">
        <v>9.247310965642001</v>
      </c>
      <c r="K383" t="s" s="333">
        <f>D383&amp;"|"&amp;F383&amp;""</f>
        <v>288</v>
      </c>
      <c r="L383" s="334"/>
      <c r="M383" s="334"/>
      <c r="N383" s="334"/>
      <c r="O383" s="334"/>
      <c r="P383" s="32"/>
    </row>
    <row r="384" ht="14.6" customHeight="1">
      <c r="A384" s="24"/>
      <c r="B384" s="31"/>
      <c r="C384" t="s" s="331">
        <v>565</v>
      </c>
      <c r="D384" t="s" s="328">
        <v>286</v>
      </c>
      <c r="E384" t="b" s="317">
        <v>1</v>
      </c>
      <c r="F384" t="s" s="328">
        <v>261</v>
      </c>
      <c r="G384" t="s" s="328">
        <v>269</v>
      </c>
      <c r="H384" t="s" s="328">
        <f>C384&amp;"|"&amp;D384&amp;"|"&amp;E384&amp;"|"&amp;F384&amp;"|"&amp;G384</f>
        <v>595</v>
      </c>
      <c r="I384" s="332">
        <v>0.567678110232065</v>
      </c>
      <c r="J384" s="332">
        <v>9.226900132460489</v>
      </c>
      <c r="K384" t="s" s="333">
        <f>D384&amp;"|"&amp;F384&amp;""</f>
        <v>288</v>
      </c>
      <c r="L384" s="334"/>
      <c r="M384" s="334"/>
      <c r="N384" s="334"/>
      <c r="O384" s="334"/>
      <c r="P384" s="32"/>
    </row>
    <row r="385" ht="14.6" customHeight="1">
      <c r="A385" s="24"/>
      <c r="B385" s="31"/>
      <c r="C385" t="s" s="331">
        <v>565</v>
      </c>
      <c r="D385" t="s" s="328">
        <v>286</v>
      </c>
      <c r="E385" t="b" s="317">
        <v>0</v>
      </c>
      <c r="F385" t="s" s="328">
        <v>272</v>
      </c>
      <c r="G385" t="s" s="328">
        <v>262</v>
      </c>
      <c r="H385" t="s" s="328">
        <f>C385&amp;"|"&amp;D385&amp;"|"&amp;E385&amp;"|"&amp;F385&amp;"|"&amp;G385</f>
        <v>596</v>
      </c>
      <c r="I385" s="332">
        <v>0.158223036302312</v>
      </c>
      <c r="J385" s="332">
        <v>15.7011614198597</v>
      </c>
      <c r="K385" t="s" s="333">
        <f>D385&amp;"|"&amp;F385&amp;""</f>
        <v>294</v>
      </c>
      <c r="L385" s="334"/>
      <c r="M385" s="334"/>
      <c r="N385" s="334"/>
      <c r="O385" s="334"/>
      <c r="P385" s="32"/>
    </row>
    <row r="386" ht="14.6" customHeight="1">
      <c r="A386" s="24"/>
      <c r="B386" s="31"/>
      <c r="C386" t="s" s="331">
        <v>565</v>
      </c>
      <c r="D386" t="s" s="328">
        <v>286</v>
      </c>
      <c r="E386" t="b" s="317">
        <v>1</v>
      </c>
      <c r="F386" t="s" s="328">
        <v>272</v>
      </c>
      <c r="G386" t="s" s="328">
        <v>262</v>
      </c>
      <c r="H386" t="s" s="328">
        <f>C386&amp;"|"&amp;D386&amp;"|"&amp;E386&amp;"|"&amp;F386&amp;"|"&amp;G386</f>
        <v>597</v>
      </c>
      <c r="I386" s="332">
        <v>0.158223036302312</v>
      </c>
      <c r="J386" s="332">
        <v>15.6602306779141</v>
      </c>
      <c r="K386" t="s" s="333">
        <f>D386&amp;"|"&amp;F386&amp;""</f>
        <v>294</v>
      </c>
      <c r="L386" s="334"/>
      <c r="M386" s="334"/>
      <c r="N386" s="334"/>
      <c r="O386" s="334"/>
      <c r="P386" s="32"/>
    </row>
    <row r="387" ht="14.6" customHeight="1">
      <c r="A387" s="24"/>
      <c r="B387" s="31"/>
      <c r="C387" t="s" s="331">
        <v>565</v>
      </c>
      <c r="D387" t="s" s="328">
        <v>286</v>
      </c>
      <c r="E387" t="b" s="317">
        <v>0</v>
      </c>
      <c r="F387" t="s" s="328">
        <v>272</v>
      </c>
      <c r="G387" t="s" s="328">
        <v>266</v>
      </c>
      <c r="H387" t="s" s="328">
        <f>C387&amp;"|"&amp;D387&amp;"|"&amp;E387&amp;"|"&amp;F387&amp;"|"&amp;G387</f>
        <v>598</v>
      </c>
      <c r="I387" s="332">
        <v>0.741661198528476</v>
      </c>
      <c r="J387" s="332">
        <v>13.298831235629</v>
      </c>
      <c r="K387" t="s" s="333">
        <f>D387&amp;"|"&amp;F387&amp;""</f>
        <v>294</v>
      </c>
      <c r="L387" s="334"/>
      <c r="M387" s="334"/>
      <c r="N387" s="334"/>
      <c r="O387" s="334"/>
      <c r="P387" s="32"/>
    </row>
    <row r="388" ht="14.6" customHeight="1">
      <c r="A388" s="24"/>
      <c r="B388" s="31"/>
      <c r="C388" t="s" s="331">
        <v>565</v>
      </c>
      <c r="D388" t="s" s="328">
        <v>286</v>
      </c>
      <c r="E388" t="b" s="317">
        <v>0</v>
      </c>
      <c r="F388" t="s" s="328">
        <v>272</v>
      </c>
      <c r="G388" t="s" s="328">
        <v>269</v>
      </c>
      <c r="H388" t="s" s="328">
        <f>C388&amp;"|"&amp;D388&amp;"|"&amp;E388&amp;"|"&amp;F388&amp;"|"&amp;G388</f>
        <v>599</v>
      </c>
      <c r="I388" s="332">
        <v>0.925410869631405</v>
      </c>
      <c r="J388" s="332">
        <v>10.5164293549377</v>
      </c>
      <c r="K388" t="s" s="333">
        <f>D388&amp;"|"&amp;F388&amp;""</f>
        <v>294</v>
      </c>
      <c r="L388" s="334"/>
      <c r="M388" s="334"/>
      <c r="N388" s="334"/>
      <c r="O388" s="334"/>
      <c r="P388" s="32"/>
    </row>
    <row r="389" ht="14.6" customHeight="1">
      <c r="A389" s="24"/>
      <c r="B389" s="31"/>
      <c r="C389" t="s" s="331">
        <v>565</v>
      </c>
      <c r="D389" t="s" s="328">
        <v>286</v>
      </c>
      <c r="E389" t="b" s="317">
        <v>1</v>
      </c>
      <c r="F389" t="s" s="328">
        <v>272</v>
      </c>
      <c r="G389" t="s" s="328">
        <v>269</v>
      </c>
      <c r="H389" t="s" s="328">
        <f>C389&amp;"|"&amp;D389&amp;"|"&amp;E389&amp;"|"&amp;F389&amp;"|"&amp;G389</f>
        <v>600</v>
      </c>
      <c r="I389" s="332">
        <v>0.925410869631405</v>
      </c>
      <c r="J389" s="332">
        <v>10.4957159842644</v>
      </c>
      <c r="K389" t="s" s="333">
        <f>D389&amp;"|"&amp;F389&amp;""</f>
        <v>294</v>
      </c>
      <c r="L389" s="334"/>
      <c r="M389" s="334"/>
      <c r="N389" s="334"/>
      <c r="O389" s="334"/>
      <c r="P389" s="32"/>
    </row>
    <row r="390" ht="14.6" customHeight="1">
      <c r="A390" s="24"/>
      <c r="B390" s="31"/>
      <c r="C390" t="s" s="331">
        <v>565</v>
      </c>
      <c r="D390" t="s" s="328">
        <v>295</v>
      </c>
      <c r="E390" t="b" s="317">
        <v>1</v>
      </c>
      <c r="F390" t="s" s="328">
        <v>261</v>
      </c>
      <c r="G390" t="s" s="328">
        <v>262</v>
      </c>
      <c r="H390" t="s" s="328">
        <f>C390&amp;"|"&amp;D390&amp;"|"&amp;E390&amp;"|"&amp;F390&amp;"|"&amp;G390</f>
        <v>601</v>
      </c>
      <c r="I390" s="332">
        <v>0.193744570345663</v>
      </c>
      <c r="J390" s="332">
        <v>101.658974498834</v>
      </c>
      <c r="K390" t="s" s="333">
        <f>D390&amp;"|"&amp;F390&amp;""</f>
        <v>297</v>
      </c>
      <c r="L390" s="334"/>
      <c r="M390" s="334"/>
      <c r="N390" s="334"/>
      <c r="O390" s="334"/>
      <c r="P390" s="32"/>
    </row>
    <row r="391" ht="14.6" customHeight="1">
      <c r="A391" s="24"/>
      <c r="B391" s="31"/>
      <c r="C391" t="s" s="331">
        <v>565</v>
      </c>
      <c r="D391" t="s" s="328">
        <v>295</v>
      </c>
      <c r="E391" t="b" s="317">
        <v>1</v>
      </c>
      <c r="F391" t="s" s="328">
        <v>261</v>
      </c>
      <c r="G391" t="s" s="328">
        <v>269</v>
      </c>
      <c r="H391" t="s" s="328">
        <f>C391&amp;"|"&amp;D391&amp;"|"&amp;E391&amp;"|"&amp;F391&amp;"|"&amp;G391</f>
        <v>602</v>
      </c>
      <c r="I391" s="332">
        <v>1.34069109999402</v>
      </c>
      <c r="J391" s="332">
        <v>54.6154579278006</v>
      </c>
      <c r="K391" t="s" s="333">
        <f>D391&amp;"|"&amp;F391&amp;""</f>
        <v>297</v>
      </c>
      <c r="L391" s="334"/>
      <c r="M391" s="334"/>
      <c r="N391" s="334"/>
      <c r="O391" s="334"/>
      <c r="P391" s="32"/>
    </row>
    <row r="392" ht="14.6" customHeight="1">
      <c r="A392" s="24"/>
      <c r="B392" s="31"/>
      <c r="C392" t="s" s="331">
        <v>565</v>
      </c>
      <c r="D392" t="s" s="328">
        <v>295</v>
      </c>
      <c r="E392" t="b" s="317">
        <v>0</v>
      </c>
      <c r="F392" t="s" s="328">
        <v>272</v>
      </c>
      <c r="G392" t="s" s="328">
        <v>262</v>
      </c>
      <c r="H392" t="s" s="328">
        <f>C392&amp;"|"&amp;D392&amp;"|"&amp;E392&amp;"|"&amp;F392&amp;"|"&amp;G392</f>
        <v>603</v>
      </c>
      <c r="I392" s="332">
        <v>0.326140183787498</v>
      </c>
      <c r="J392" s="332">
        <v>107.237600338641</v>
      </c>
      <c r="K392" t="s" s="333">
        <f>D392&amp;"|"&amp;F392&amp;""</f>
        <v>409</v>
      </c>
      <c r="L392" s="334"/>
      <c r="M392" s="334"/>
      <c r="N392" s="334"/>
      <c r="O392" s="334"/>
      <c r="P392" s="32"/>
    </row>
    <row r="393" ht="14.6" customHeight="1">
      <c r="A393" s="24"/>
      <c r="B393" s="31"/>
      <c r="C393" t="s" s="331">
        <v>565</v>
      </c>
      <c r="D393" t="s" s="328">
        <v>295</v>
      </c>
      <c r="E393" t="b" s="317">
        <v>1</v>
      </c>
      <c r="F393" t="s" s="328">
        <v>272</v>
      </c>
      <c r="G393" t="s" s="328">
        <v>262</v>
      </c>
      <c r="H393" t="s" s="328">
        <f>C393&amp;"|"&amp;D393&amp;"|"&amp;E393&amp;"|"&amp;F393&amp;"|"&amp;G393</f>
        <v>604</v>
      </c>
      <c r="I393" s="332">
        <v>0.32085584018133</v>
      </c>
      <c r="J393" s="332">
        <v>107.360533053085</v>
      </c>
      <c r="K393" t="s" s="333">
        <f>D393&amp;"|"&amp;F393&amp;""</f>
        <v>409</v>
      </c>
      <c r="L393" s="334"/>
      <c r="M393" s="334"/>
      <c r="N393" s="334"/>
      <c r="O393" s="334"/>
      <c r="P393" s="32"/>
    </row>
    <row r="394" ht="14.6" customHeight="1">
      <c r="A394" s="24"/>
      <c r="B394" s="31"/>
      <c r="C394" t="s" s="331">
        <v>565</v>
      </c>
      <c r="D394" t="s" s="328">
        <v>295</v>
      </c>
      <c r="E394" t="b" s="317">
        <v>0</v>
      </c>
      <c r="F394" t="s" s="328">
        <v>272</v>
      </c>
      <c r="G394" t="s" s="328">
        <v>266</v>
      </c>
      <c r="H394" t="s" s="328">
        <f>C394&amp;"|"&amp;D394&amp;"|"&amp;E394&amp;"|"&amp;F394&amp;"|"&amp;G394</f>
        <v>605</v>
      </c>
      <c r="I394" s="332">
        <v>1.29369897654287</v>
      </c>
      <c r="J394" s="332">
        <v>86.72622342953569</v>
      </c>
      <c r="K394" t="s" s="333">
        <f>D394&amp;"|"&amp;F394&amp;""</f>
        <v>409</v>
      </c>
      <c r="L394" s="334"/>
      <c r="M394" s="334"/>
      <c r="N394" s="334"/>
      <c r="O394" s="334"/>
      <c r="P394" s="32"/>
    </row>
    <row r="395" ht="14.6" customHeight="1">
      <c r="A395" s="24"/>
      <c r="B395" s="31"/>
      <c r="C395" t="s" s="331">
        <v>565</v>
      </c>
      <c r="D395" t="s" s="328">
        <v>295</v>
      </c>
      <c r="E395" t="b" s="317">
        <v>0</v>
      </c>
      <c r="F395" t="s" s="328">
        <v>272</v>
      </c>
      <c r="G395" t="s" s="328">
        <v>269</v>
      </c>
      <c r="H395" t="s" s="328">
        <f>C395&amp;"|"&amp;D395&amp;"|"&amp;E395&amp;"|"&amp;F395&amp;"|"&amp;G395</f>
        <v>606</v>
      </c>
      <c r="I395" s="332">
        <v>2.09584328113082</v>
      </c>
      <c r="J395" s="332">
        <v>64.1579522792408</v>
      </c>
      <c r="K395" t="s" s="333">
        <f>D395&amp;"|"&amp;F395&amp;""</f>
        <v>409</v>
      </c>
      <c r="L395" s="334"/>
      <c r="M395" s="334"/>
      <c r="N395" s="334"/>
      <c r="O395" s="334"/>
      <c r="P395" s="32"/>
    </row>
    <row r="396" ht="14.6" customHeight="1">
      <c r="A396" s="24"/>
      <c r="B396" s="31"/>
      <c r="C396" t="s" s="331">
        <v>565</v>
      </c>
      <c r="D396" t="s" s="328">
        <v>302</v>
      </c>
      <c r="E396" t="b" s="317">
        <v>1</v>
      </c>
      <c r="F396" t="s" s="328">
        <v>261</v>
      </c>
      <c r="G396" t="s" s="328">
        <v>262</v>
      </c>
      <c r="H396" t="s" s="328">
        <f>C396&amp;"|"&amp;D396&amp;"|"&amp;E396&amp;"|"&amp;F396&amp;"|"&amp;G396</f>
        <v>607</v>
      </c>
      <c r="I396" s="332">
        <v>0.132866139562257</v>
      </c>
      <c r="J396" s="332">
        <v>70.70108760867031</v>
      </c>
      <c r="K396" t="s" s="333">
        <f>D396&amp;"|"&amp;F396&amp;""</f>
        <v>304</v>
      </c>
      <c r="L396" s="334"/>
      <c r="M396" s="334"/>
      <c r="N396" s="334"/>
      <c r="O396" s="334"/>
      <c r="P396" s="32"/>
    </row>
    <row r="397" ht="14.6" customHeight="1">
      <c r="A397" s="24"/>
      <c r="B397" s="31"/>
      <c r="C397" t="s" s="331">
        <v>565</v>
      </c>
      <c r="D397" t="s" s="328">
        <v>302</v>
      </c>
      <c r="E397" t="b" s="317">
        <v>0</v>
      </c>
      <c r="F397" t="s" s="328">
        <v>261</v>
      </c>
      <c r="G397" t="s" s="328">
        <v>266</v>
      </c>
      <c r="H397" t="s" s="328">
        <f>C397&amp;"|"&amp;D397&amp;"|"&amp;E397&amp;"|"&amp;F397&amp;"|"&amp;G397</f>
        <v>608</v>
      </c>
      <c r="I397" s="332">
        <v>0.400362361600979</v>
      </c>
      <c r="J397" s="332">
        <v>48.9622337943486</v>
      </c>
      <c r="K397" t="s" s="333">
        <f>D397&amp;"|"&amp;F397&amp;""</f>
        <v>304</v>
      </c>
      <c r="L397" s="334"/>
      <c r="M397" s="334"/>
      <c r="N397" s="334"/>
      <c r="O397" s="334"/>
      <c r="P397" s="32"/>
    </row>
    <row r="398" ht="14.6" customHeight="1">
      <c r="A398" s="24"/>
      <c r="B398" s="31"/>
      <c r="C398" t="s" s="331">
        <v>565</v>
      </c>
      <c r="D398" t="s" s="328">
        <v>302</v>
      </c>
      <c r="E398" t="b" s="317">
        <v>1</v>
      </c>
      <c r="F398" t="s" s="328">
        <v>261</v>
      </c>
      <c r="G398" t="s" s="328">
        <v>266</v>
      </c>
      <c r="H398" t="s" s="328">
        <f>C398&amp;"|"&amp;D398&amp;"|"&amp;E398&amp;"|"&amp;F398&amp;"|"&amp;G398</f>
        <v>609</v>
      </c>
      <c r="I398" s="332">
        <v>0.390427684317534</v>
      </c>
      <c r="J398" s="332">
        <v>47.2797870888349</v>
      </c>
      <c r="K398" t="s" s="333">
        <f>D398&amp;"|"&amp;F398&amp;""</f>
        <v>304</v>
      </c>
      <c r="L398" s="334"/>
      <c r="M398" s="334"/>
      <c r="N398" s="334"/>
      <c r="O398" s="334"/>
      <c r="P398" s="32"/>
    </row>
    <row r="399" ht="14.6" customHeight="1">
      <c r="A399" s="24"/>
      <c r="B399" s="31"/>
      <c r="C399" t="s" s="331">
        <v>565</v>
      </c>
      <c r="D399" t="s" s="328">
        <v>302</v>
      </c>
      <c r="E399" t="b" s="317">
        <v>0</v>
      </c>
      <c r="F399" t="s" s="328">
        <v>261</v>
      </c>
      <c r="G399" t="s" s="328">
        <v>269</v>
      </c>
      <c r="H399" t="s" s="328">
        <f>C399&amp;"|"&amp;D399&amp;"|"&amp;E399&amp;"|"&amp;F399&amp;"|"&amp;G399</f>
        <v>610</v>
      </c>
      <c r="I399" s="332">
        <v>0.71369351922422</v>
      </c>
      <c r="J399" s="332">
        <v>39.7534294117091</v>
      </c>
      <c r="K399" t="s" s="333">
        <f>D399&amp;"|"&amp;F399&amp;""</f>
        <v>304</v>
      </c>
      <c r="L399" s="334"/>
      <c r="M399" s="334"/>
      <c r="N399" s="334"/>
      <c r="O399" s="334"/>
      <c r="P399" s="32"/>
    </row>
    <row r="400" ht="14.6" customHeight="1">
      <c r="A400" s="24"/>
      <c r="B400" s="31"/>
      <c r="C400" t="s" s="331">
        <v>565</v>
      </c>
      <c r="D400" t="s" s="328">
        <v>302</v>
      </c>
      <c r="E400" t="b" s="317">
        <v>1</v>
      </c>
      <c r="F400" t="s" s="328">
        <v>261</v>
      </c>
      <c r="G400" t="s" s="328">
        <v>269</v>
      </c>
      <c r="H400" t="s" s="328">
        <f>C400&amp;"|"&amp;D400&amp;"|"&amp;E400&amp;"|"&amp;F400&amp;"|"&amp;G400</f>
        <v>611</v>
      </c>
      <c r="I400" s="332">
        <v>0.700193394371162</v>
      </c>
      <c r="J400" s="332">
        <v>37.2725354529498</v>
      </c>
      <c r="K400" t="s" s="333">
        <f>D400&amp;"|"&amp;F400&amp;""</f>
        <v>304</v>
      </c>
      <c r="L400" s="334"/>
      <c r="M400" s="334"/>
      <c r="N400" s="334"/>
      <c r="O400" s="334"/>
      <c r="P400" s="32"/>
    </row>
    <row r="401" ht="14.6" customHeight="1">
      <c r="A401" s="24"/>
      <c r="B401" s="31"/>
      <c r="C401" t="s" s="331">
        <v>565</v>
      </c>
      <c r="D401" t="s" s="328">
        <v>302</v>
      </c>
      <c r="E401" t="b" s="317">
        <v>0</v>
      </c>
      <c r="F401" t="s" s="328">
        <v>272</v>
      </c>
      <c r="G401" t="s" s="328">
        <v>262</v>
      </c>
      <c r="H401" t="s" s="328">
        <f>C401&amp;"|"&amp;D401&amp;"|"&amp;E401&amp;"|"&amp;F401&amp;"|"&amp;G401</f>
        <v>612</v>
      </c>
      <c r="I401" s="332">
        <v>0.218493071794973</v>
      </c>
      <c r="J401" s="332">
        <v>74.03313026237019</v>
      </c>
      <c r="K401" t="s" s="333">
        <f>D401&amp;"|"&amp;F401&amp;""</f>
        <v>308</v>
      </c>
      <c r="L401" s="334"/>
      <c r="M401" s="334"/>
      <c r="N401" s="334"/>
      <c r="O401" s="334"/>
      <c r="P401" s="32"/>
    </row>
    <row r="402" ht="14.6" customHeight="1">
      <c r="A402" s="24"/>
      <c r="B402" s="31"/>
      <c r="C402" t="s" s="331">
        <v>565</v>
      </c>
      <c r="D402" t="s" s="328">
        <v>302</v>
      </c>
      <c r="E402" t="b" s="317">
        <v>0</v>
      </c>
      <c r="F402" t="s" s="328">
        <v>272</v>
      </c>
      <c r="G402" t="s" s="328">
        <v>269</v>
      </c>
      <c r="H402" t="s" s="328">
        <f>C402&amp;"|"&amp;D402&amp;"|"&amp;E402&amp;"|"&amp;F402&amp;"|"&amp;G402</f>
        <v>613</v>
      </c>
      <c r="I402" s="332">
        <v>1.17404013997956</v>
      </c>
      <c r="J402" s="332">
        <v>43.7946428057431</v>
      </c>
      <c r="K402" t="s" s="333">
        <f>D402&amp;"|"&amp;F402&amp;""</f>
        <v>308</v>
      </c>
      <c r="L402" s="334"/>
      <c r="M402" s="334"/>
      <c r="N402" s="334"/>
      <c r="O402" s="334"/>
      <c r="P402" s="32"/>
    </row>
    <row r="403" ht="14.6" customHeight="1">
      <c r="A403" s="24"/>
      <c r="B403" s="31"/>
      <c r="C403" t="s" s="331">
        <v>565</v>
      </c>
      <c r="D403" t="s" s="328">
        <v>309</v>
      </c>
      <c r="E403" t="b" s="317">
        <v>0</v>
      </c>
      <c r="F403" t="s" s="328">
        <v>261</v>
      </c>
      <c r="G403" t="s" s="328">
        <v>262</v>
      </c>
      <c r="H403" t="s" s="328">
        <f>C403&amp;"|"&amp;D403&amp;"|"&amp;E403&amp;"|"&amp;F403&amp;"|"&amp;G403</f>
        <v>614</v>
      </c>
      <c r="I403" s="332">
        <v>0.457873427027141</v>
      </c>
      <c r="J403" s="332">
        <v>112.437994435907</v>
      </c>
      <c r="K403" t="s" s="333">
        <f>D403&amp;"|"&amp;F403&amp;""</f>
        <v>311</v>
      </c>
      <c r="L403" s="334"/>
      <c r="M403" s="334"/>
      <c r="N403" s="334"/>
      <c r="O403" s="334"/>
      <c r="P403" s="32"/>
    </row>
    <row r="404" ht="14.6" customHeight="1">
      <c r="A404" s="24"/>
      <c r="B404" s="31"/>
      <c r="C404" t="s" s="331">
        <v>565</v>
      </c>
      <c r="D404" t="s" s="328">
        <v>309</v>
      </c>
      <c r="E404" t="b" s="317">
        <v>1</v>
      </c>
      <c r="F404" t="s" s="328">
        <v>261</v>
      </c>
      <c r="G404" t="s" s="328">
        <v>262</v>
      </c>
      <c r="H404" t="s" s="328">
        <f>C404&amp;"|"&amp;D404&amp;"|"&amp;E404&amp;"|"&amp;F404&amp;"|"&amp;G404</f>
        <v>615</v>
      </c>
      <c r="I404" s="332">
        <v>0.45317266058175</v>
      </c>
      <c r="J404" s="332">
        <v>111.335012661112</v>
      </c>
      <c r="K404" t="s" s="333">
        <f>D404&amp;"|"&amp;F404&amp;""</f>
        <v>311</v>
      </c>
      <c r="L404" s="334"/>
      <c r="M404" s="334"/>
      <c r="N404" s="334"/>
      <c r="O404" s="334"/>
      <c r="P404" s="32"/>
    </row>
    <row r="405" ht="14.6" customHeight="1">
      <c r="A405" s="24"/>
      <c r="B405" s="31"/>
      <c r="C405" t="s" s="331">
        <v>565</v>
      </c>
      <c r="D405" t="s" s="328">
        <v>309</v>
      </c>
      <c r="E405" t="b" s="317">
        <v>0</v>
      </c>
      <c r="F405" t="s" s="328">
        <v>261</v>
      </c>
      <c r="G405" t="s" s="328">
        <v>266</v>
      </c>
      <c r="H405" t="s" s="328">
        <f>C405&amp;"|"&amp;D405&amp;"|"&amp;E405&amp;"|"&amp;F405&amp;"|"&amp;G405</f>
        <v>616</v>
      </c>
      <c r="I405" s="332">
        <v>0.93542959730394</v>
      </c>
      <c r="J405" s="332">
        <v>86.4071249421781</v>
      </c>
      <c r="K405" t="s" s="333">
        <f>D405&amp;"|"&amp;F405&amp;""</f>
        <v>311</v>
      </c>
      <c r="L405" s="334"/>
      <c r="M405" s="334"/>
      <c r="N405" s="334"/>
      <c r="O405" s="334"/>
      <c r="P405" s="32"/>
    </row>
    <row r="406" ht="14.6" customHeight="1">
      <c r="A406" s="24"/>
      <c r="B406" s="31"/>
      <c r="C406" t="s" s="331">
        <v>565</v>
      </c>
      <c r="D406" t="s" s="328">
        <v>309</v>
      </c>
      <c r="E406" t="b" s="317">
        <v>1</v>
      </c>
      <c r="F406" t="s" s="328">
        <v>261</v>
      </c>
      <c r="G406" t="s" s="328">
        <v>266</v>
      </c>
      <c r="H406" t="s" s="328">
        <f>C406&amp;"|"&amp;D406&amp;"|"&amp;E406&amp;"|"&amp;F406&amp;"|"&amp;G406</f>
        <v>617</v>
      </c>
      <c r="I406" s="332">
        <v>0.928601502512832</v>
      </c>
      <c r="J406" s="332">
        <v>85.4960069714691</v>
      </c>
      <c r="K406" t="s" s="333">
        <f>D406&amp;"|"&amp;F406&amp;""</f>
        <v>311</v>
      </c>
      <c r="L406" s="334"/>
      <c r="M406" s="334"/>
      <c r="N406" s="334"/>
      <c r="O406" s="334"/>
      <c r="P406" s="32"/>
    </row>
    <row r="407" ht="14.6" customHeight="1">
      <c r="A407" s="24"/>
      <c r="B407" s="31"/>
      <c r="C407" t="s" s="331">
        <v>565</v>
      </c>
      <c r="D407" t="s" s="328">
        <v>309</v>
      </c>
      <c r="E407" t="b" s="317">
        <v>0</v>
      </c>
      <c r="F407" t="s" s="328">
        <v>261</v>
      </c>
      <c r="G407" t="s" s="328">
        <v>269</v>
      </c>
      <c r="H407" t="s" s="328">
        <f>C407&amp;"|"&amp;D407&amp;"|"&amp;E407&amp;"|"&amp;F407&amp;"|"&amp;G407</f>
        <v>618</v>
      </c>
      <c r="I407" s="332">
        <v>3.08123120323235</v>
      </c>
      <c r="J407" s="332">
        <v>51.0600883995127</v>
      </c>
      <c r="K407" t="s" s="333">
        <f>D407&amp;"|"&amp;F407&amp;""</f>
        <v>311</v>
      </c>
      <c r="L407" s="334"/>
      <c r="M407" s="334"/>
      <c r="N407" s="334"/>
      <c r="O407" s="334"/>
      <c r="P407" s="32"/>
    </row>
    <row r="408" ht="14.6" customHeight="1">
      <c r="A408" s="24"/>
      <c r="B408" s="31"/>
      <c r="C408" t="s" s="331">
        <v>565</v>
      </c>
      <c r="D408" t="s" s="328">
        <v>309</v>
      </c>
      <c r="E408" t="b" s="317">
        <v>1</v>
      </c>
      <c r="F408" t="s" s="328">
        <v>261</v>
      </c>
      <c r="G408" t="s" s="328">
        <v>269</v>
      </c>
      <c r="H408" t="s" s="328">
        <f>C408&amp;"|"&amp;D408&amp;"|"&amp;E408&amp;"|"&amp;F408&amp;"|"&amp;G408</f>
        <v>619</v>
      </c>
      <c r="I408" s="332">
        <v>2.99908601120487</v>
      </c>
      <c r="J408" s="332">
        <v>50.0003275755461</v>
      </c>
      <c r="K408" t="s" s="333">
        <f>D408&amp;"|"&amp;F408&amp;""</f>
        <v>311</v>
      </c>
      <c r="L408" s="334"/>
      <c r="M408" s="334"/>
      <c r="N408" s="334"/>
      <c r="O408" s="334"/>
      <c r="P408" s="32"/>
    </row>
    <row r="409" ht="14.6" customHeight="1">
      <c r="A409" s="24"/>
      <c r="B409" s="31"/>
      <c r="C409" t="s" s="331">
        <v>565</v>
      </c>
      <c r="D409" t="s" s="328">
        <v>309</v>
      </c>
      <c r="E409" t="b" s="317">
        <v>0</v>
      </c>
      <c r="F409" t="s" s="328">
        <v>272</v>
      </c>
      <c r="G409" t="s" s="328">
        <v>262</v>
      </c>
      <c r="H409" t="s" s="328">
        <f>C409&amp;"|"&amp;D409&amp;"|"&amp;E409&amp;"|"&amp;F409&amp;"|"&amp;G409</f>
        <v>620</v>
      </c>
      <c r="I409" s="332">
        <v>0.67044566655781</v>
      </c>
      <c r="J409" s="332">
        <v>118.877950751768</v>
      </c>
      <c r="K409" t="s" s="333">
        <f>D409&amp;"|"&amp;F409&amp;""</f>
        <v>314</v>
      </c>
      <c r="L409" s="334"/>
      <c r="M409" s="334"/>
      <c r="N409" s="334"/>
      <c r="O409" s="334"/>
      <c r="P409" s="32"/>
    </row>
    <row r="410" ht="14.6" customHeight="1">
      <c r="A410" s="24"/>
      <c r="B410" s="31"/>
      <c r="C410" t="s" s="331">
        <v>565</v>
      </c>
      <c r="D410" t="s" s="328">
        <v>309</v>
      </c>
      <c r="E410" t="b" s="317">
        <v>1</v>
      </c>
      <c r="F410" t="s" s="328">
        <v>272</v>
      </c>
      <c r="G410" t="s" s="328">
        <v>262</v>
      </c>
      <c r="H410" t="s" s="328">
        <f>C410&amp;"|"&amp;D410&amp;"|"&amp;E410&amp;"|"&amp;F410&amp;"|"&amp;G410</f>
        <v>621</v>
      </c>
      <c r="I410" s="332">
        <v>0.664461039235859</v>
      </c>
      <c r="J410" s="332">
        <v>117.718806430903</v>
      </c>
      <c r="K410" t="s" s="333">
        <f>D410&amp;"|"&amp;F410&amp;""</f>
        <v>314</v>
      </c>
      <c r="L410" s="334"/>
      <c r="M410" s="334"/>
      <c r="N410" s="334"/>
      <c r="O410" s="334"/>
      <c r="P410" s="32"/>
    </row>
    <row r="411" ht="14.6" customHeight="1">
      <c r="A411" s="24"/>
      <c r="B411" s="31"/>
      <c r="C411" t="s" s="331">
        <v>565</v>
      </c>
      <c r="D411" t="s" s="328">
        <v>309</v>
      </c>
      <c r="E411" t="b" s="317">
        <v>0</v>
      </c>
      <c r="F411" t="s" s="328">
        <v>272</v>
      </c>
      <c r="G411" t="s" s="328">
        <v>266</v>
      </c>
      <c r="H411" t="s" s="328">
        <f>C411&amp;"|"&amp;D411&amp;"|"&amp;E411&amp;"|"&amp;F411&amp;"|"&amp;G411</f>
        <v>622</v>
      </c>
      <c r="I411" s="332">
        <v>1.60711239060173</v>
      </c>
      <c r="J411" s="332">
        <v>109.002329971799</v>
      </c>
      <c r="K411" t="s" s="333">
        <f>D411&amp;"|"&amp;F411&amp;""</f>
        <v>314</v>
      </c>
      <c r="L411" s="334"/>
      <c r="M411" s="334"/>
      <c r="N411" s="334"/>
      <c r="O411" s="334"/>
      <c r="P411" s="32"/>
    </row>
    <row r="412" ht="14.6" customHeight="1">
      <c r="A412" s="24"/>
      <c r="B412" s="31"/>
      <c r="C412" t="s" s="331">
        <v>565</v>
      </c>
      <c r="D412" t="s" s="328">
        <v>309</v>
      </c>
      <c r="E412" t="b" s="317">
        <v>0</v>
      </c>
      <c r="F412" t="s" s="328">
        <v>272</v>
      </c>
      <c r="G412" t="s" s="328">
        <v>269</v>
      </c>
      <c r="H412" t="s" s="328">
        <f>C412&amp;"|"&amp;D412&amp;"|"&amp;E412&amp;"|"&amp;F412&amp;"|"&amp;G412</f>
        <v>623</v>
      </c>
      <c r="I412" s="332">
        <v>4.80073362971734</v>
      </c>
      <c r="J412" s="332">
        <v>65.8877010313774</v>
      </c>
      <c r="K412" t="s" s="333">
        <f>D412&amp;"|"&amp;F412&amp;""</f>
        <v>314</v>
      </c>
      <c r="L412" s="334"/>
      <c r="M412" s="334"/>
      <c r="N412" s="334"/>
      <c r="O412" s="334"/>
      <c r="P412" s="32"/>
    </row>
    <row r="413" ht="14.6" customHeight="1">
      <c r="A413" s="24"/>
      <c r="B413" s="31"/>
      <c r="C413" t="s" s="331">
        <v>565</v>
      </c>
      <c r="D413" t="s" s="328">
        <v>315</v>
      </c>
      <c r="E413" t="b" s="317">
        <v>1</v>
      </c>
      <c r="F413" t="s" s="328">
        <v>553</v>
      </c>
      <c r="G413" t="s" s="328">
        <v>266</v>
      </c>
      <c r="H413" t="s" s="328">
        <f>C413&amp;"|"&amp;D413&amp;"|"&amp;E413&amp;"|"&amp;F413&amp;"|"&amp;G413</f>
        <v>624</v>
      </c>
      <c r="I413" s="332">
        <v>0.0611661819195161</v>
      </c>
      <c r="J413" s="332">
        <v>4.61005097958719</v>
      </c>
      <c r="K413" t="s" s="333">
        <f>D413&amp;"|"&amp;F413&amp;""</f>
        <v>555</v>
      </c>
      <c r="L413" s="334"/>
      <c r="M413" s="334"/>
      <c r="N413" s="334"/>
      <c r="O413" s="334"/>
      <c r="P413" s="32"/>
    </row>
    <row r="414" ht="14.6" customHeight="1">
      <c r="A414" s="24"/>
      <c r="B414" s="31"/>
      <c r="C414" t="s" s="331">
        <v>565</v>
      </c>
      <c r="D414" t="s" s="328">
        <v>315</v>
      </c>
      <c r="E414" t="b" s="317">
        <v>0</v>
      </c>
      <c r="F414" t="s" s="328">
        <v>261</v>
      </c>
      <c r="G414" t="s" s="328">
        <v>262</v>
      </c>
      <c r="H414" t="s" s="328">
        <f>C414&amp;"|"&amp;D414&amp;"|"&amp;E414&amp;"|"&amp;F414&amp;"|"&amp;G414</f>
        <v>625</v>
      </c>
      <c r="I414" s="332">
        <v>0.06913263514302841</v>
      </c>
      <c r="J414" s="332">
        <v>9.318280119186779</v>
      </c>
      <c r="K414" t="s" s="333">
        <f>D414&amp;"|"&amp;F414&amp;""</f>
        <v>317</v>
      </c>
      <c r="L414" s="334"/>
      <c r="M414" s="334"/>
      <c r="N414" s="334"/>
      <c r="O414" s="334"/>
      <c r="P414" s="32"/>
    </row>
    <row r="415" ht="14.6" customHeight="1">
      <c r="A415" s="24"/>
      <c r="B415" s="31"/>
      <c r="C415" t="s" s="331">
        <v>565</v>
      </c>
      <c r="D415" t="s" s="328">
        <v>315</v>
      </c>
      <c r="E415" t="b" s="317">
        <v>1</v>
      </c>
      <c r="F415" t="s" s="328">
        <v>261</v>
      </c>
      <c r="G415" t="s" s="328">
        <v>262</v>
      </c>
      <c r="H415" t="s" s="328">
        <f>C415&amp;"|"&amp;D415&amp;"|"&amp;E415&amp;"|"&amp;F415&amp;"|"&amp;G415</f>
        <v>626</v>
      </c>
      <c r="I415" s="332">
        <v>0.0691324750777752</v>
      </c>
      <c r="J415" s="332">
        <v>9.263043767044239</v>
      </c>
      <c r="K415" t="s" s="333">
        <f>D415&amp;"|"&amp;F415&amp;""</f>
        <v>317</v>
      </c>
      <c r="L415" s="334"/>
      <c r="M415" s="334"/>
      <c r="N415" s="334"/>
      <c r="O415" s="334"/>
      <c r="P415" s="32"/>
    </row>
    <row r="416" ht="14.6" customHeight="1">
      <c r="A416" s="24"/>
      <c r="B416" s="31"/>
      <c r="C416" t="s" s="331">
        <v>565</v>
      </c>
      <c r="D416" t="s" s="328">
        <v>315</v>
      </c>
      <c r="E416" t="b" s="317">
        <v>0</v>
      </c>
      <c r="F416" t="s" s="328">
        <v>261</v>
      </c>
      <c r="G416" t="s" s="328">
        <v>266</v>
      </c>
      <c r="H416" t="s" s="328">
        <f>C416&amp;"|"&amp;D416&amp;"|"&amp;E416&amp;"|"&amp;F416&amp;"|"&amp;G416</f>
        <v>627</v>
      </c>
      <c r="I416" s="332">
        <v>0.114379343221225</v>
      </c>
      <c r="J416" s="332">
        <v>7.25726664451011</v>
      </c>
      <c r="K416" t="s" s="333">
        <f>D416&amp;"|"&amp;F416&amp;""</f>
        <v>317</v>
      </c>
      <c r="L416" s="334"/>
      <c r="M416" s="334"/>
      <c r="N416" s="334"/>
      <c r="O416" s="334"/>
      <c r="P416" s="32"/>
    </row>
    <row r="417" ht="14.6" customHeight="1">
      <c r="A417" s="24"/>
      <c r="B417" s="31"/>
      <c r="C417" t="s" s="331">
        <v>565</v>
      </c>
      <c r="D417" t="s" s="328">
        <v>315</v>
      </c>
      <c r="E417" t="b" s="317">
        <v>1</v>
      </c>
      <c r="F417" t="s" s="328">
        <v>261</v>
      </c>
      <c r="G417" t="s" s="328">
        <v>266</v>
      </c>
      <c r="H417" t="s" s="328">
        <f>C417&amp;"|"&amp;D417&amp;"|"&amp;E417&amp;"|"&amp;F417&amp;"|"&amp;G417</f>
        <v>628</v>
      </c>
      <c r="I417" s="332">
        <v>0.114379144632598</v>
      </c>
      <c r="J417" s="332">
        <v>7.2150970502038</v>
      </c>
      <c r="K417" t="s" s="333">
        <f>D417&amp;"|"&amp;F417&amp;""</f>
        <v>317</v>
      </c>
      <c r="L417" s="334"/>
      <c r="M417" s="334"/>
      <c r="N417" s="334"/>
      <c r="O417" s="334"/>
      <c r="P417" s="32"/>
    </row>
    <row r="418" ht="14.6" customHeight="1">
      <c r="A418" s="24"/>
      <c r="B418" s="31"/>
      <c r="C418" t="s" s="331">
        <v>565</v>
      </c>
      <c r="D418" t="s" s="328">
        <v>315</v>
      </c>
      <c r="E418" t="b" s="317">
        <v>0</v>
      </c>
      <c r="F418" t="s" s="328">
        <v>261</v>
      </c>
      <c r="G418" t="s" s="328">
        <v>269</v>
      </c>
      <c r="H418" t="s" s="328">
        <f>C418&amp;"|"&amp;D418&amp;"|"&amp;E418&amp;"|"&amp;F418&amp;"|"&amp;G418</f>
        <v>629</v>
      </c>
      <c r="I418" s="332">
        <v>0.429817620169051</v>
      </c>
      <c r="J418" s="332">
        <v>5.32223907015496</v>
      </c>
      <c r="K418" t="s" s="333">
        <f>D418&amp;"|"&amp;F418&amp;""</f>
        <v>317</v>
      </c>
      <c r="L418" s="334"/>
      <c r="M418" s="334"/>
      <c r="N418" s="334"/>
      <c r="O418" s="334"/>
      <c r="P418" s="32"/>
    </row>
    <row r="419" ht="14.6" customHeight="1">
      <c r="A419" s="24"/>
      <c r="B419" s="31"/>
      <c r="C419" t="s" s="331">
        <v>565</v>
      </c>
      <c r="D419" t="s" s="328">
        <v>315</v>
      </c>
      <c r="E419" t="b" s="317">
        <v>1</v>
      </c>
      <c r="F419" t="s" s="328">
        <v>261</v>
      </c>
      <c r="G419" t="s" s="328">
        <v>269</v>
      </c>
      <c r="H419" t="s" s="328">
        <f>C419&amp;"|"&amp;D419&amp;"|"&amp;E419&amp;"|"&amp;F419&amp;"|"&amp;G419</f>
        <v>630</v>
      </c>
      <c r="I419" s="332">
        <v>0.429797127363024</v>
      </c>
      <c r="J419" s="332">
        <v>5.30973918579594</v>
      </c>
      <c r="K419" t="s" s="333">
        <f>D419&amp;"|"&amp;F419&amp;""</f>
        <v>317</v>
      </c>
      <c r="L419" s="334"/>
      <c r="M419" s="334"/>
      <c r="N419" s="334"/>
      <c r="O419" s="334"/>
      <c r="P419" s="32"/>
    </row>
    <row r="420" ht="14.6" customHeight="1">
      <c r="A420" s="24"/>
      <c r="B420" s="31"/>
      <c r="C420" t="s" s="331">
        <v>565</v>
      </c>
      <c r="D420" t="s" s="328">
        <v>315</v>
      </c>
      <c r="E420" t="b" s="317">
        <v>0</v>
      </c>
      <c r="F420" t="s" s="328">
        <v>272</v>
      </c>
      <c r="G420" t="s" s="328">
        <v>262</v>
      </c>
      <c r="H420" t="s" s="328">
        <f>C420&amp;"|"&amp;D420&amp;"|"&amp;E420&amp;"|"&amp;F420&amp;"|"&amp;G420</f>
        <v>631</v>
      </c>
      <c r="I420" s="332">
        <v>0.111280695633446</v>
      </c>
      <c r="J420" s="332">
        <v>9.984412363385999</v>
      </c>
      <c r="K420" t="s" s="333">
        <f>D420&amp;"|"&amp;F420&amp;""</f>
        <v>324</v>
      </c>
      <c r="L420" s="334"/>
      <c r="M420" s="334"/>
      <c r="N420" s="334"/>
      <c r="O420" s="334"/>
      <c r="P420" s="32"/>
    </row>
    <row r="421" ht="14.6" customHeight="1">
      <c r="A421" s="24"/>
      <c r="B421" s="31"/>
      <c r="C421" t="s" s="331">
        <v>565</v>
      </c>
      <c r="D421" t="s" s="328">
        <v>315</v>
      </c>
      <c r="E421" t="b" s="317">
        <v>1</v>
      </c>
      <c r="F421" t="s" s="328">
        <v>272</v>
      </c>
      <c r="G421" t="s" s="328">
        <v>262</v>
      </c>
      <c r="H421" t="s" s="328">
        <f>C421&amp;"|"&amp;D421&amp;"|"&amp;E421&amp;"|"&amp;F421&amp;"|"&amp;G421</f>
        <v>632</v>
      </c>
      <c r="I421" s="332">
        <v>0.111280491245886</v>
      </c>
      <c r="J421" s="332">
        <v>9.92807088729743</v>
      </c>
      <c r="K421" t="s" s="333">
        <f>D421&amp;"|"&amp;F421&amp;""</f>
        <v>324</v>
      </c>
      <c r="L421" s="334"/>
      <c r="M421" s="334"/>
      <c r="N421" s="334"/>
      <c r="O421" s="334"/>
      <c r="P421" s="32"/>
    </row>
    <row r="422" ht="14.6" customHeight="1">
      <c r="A422" s="24"/>
      <c r="B422" s="31"/>
      <c r="C422" t="s" s="331">
        <v>565</v>
      </c>
      <c r="D422" t="s" s="328">
        <v>315</v>
      </c>
      <c r="E422" t="b" s="317">
        <v>0</v>
      </c>
      <c r="F422" t="s" s="328">
        <v>272</v>
      </c>
      <c r="G422" t="s" s="328">
        <v>266</v>
      </c>
      <c r="H422" t="s" s="328">
        <f>C422&amp;"|"&amp;D422&amp;"|"&amp;E422&amp;"|"&amp;F422&amp;"|"&amp;G422</f>
        <v>633</v>
      </c>
      <c r="I422" s="332">
        <v>0.202142473491354</v>
      </c>
      <c r="J422" s="332">
        <v>9.282557576039981</v>
      </c>
      <c r="K422" t="s" s="333">
        <f>D422&amp;"|"&amp;F422&amp;""</f>
        <v>324</v>
      </c>
      <c r="L422" s="334"/>
      <c r="M422" s="334"/>
      <c r="N422" s="334"/>
      <c r="O422" s="334"/>
      <c r="P422" s="32"/>
    </row>
    <row r="423" ht="14.6" customHeight="1">
      <c r="A423" s="24"/>
      <c r="B423" s="31"/>
      <c r="C423" t="s" s="331">
        <v>565</v>
      </c>
      <c r="D423" t="s" s="328">
        <v>315</v>
      </c>
      <c r="E423" t="b" s="317">
        <v>1</v>
      </c>
      <c r="F423" t="s" s="328">
        <v>272</v>
      </c>
      <c r="G423" t="s" s="328">
        <v>266</v>
      </c>
      <c r="H423" t="s" s="328">
        <f>C423&amp;"|"&amp;D423&amp;"|"&amp;E423&amp;"|"&amp;F423&amp;"|"&amp;G423</f>
        <v>634</v>
      </c>
      <c r="I423" s="332">
        <v>0.202142211626631</v>
      </c>
      <c r="J423" s="332">
        <v>9.23172577757879</v>
      </c>
      <c r="K423" t="s" s="333">
        <f>D423&amp;"|"&amp;F423&amp;""</f>
        <v>324</v>
      </c>
      <c r="L423" s="334"/>
      <c r="M423" s="334"/>
      <c r="N423" s="334"/>
      <c r="O423" s="334"/>
      <c r="P423" s="32"/>
    </row>
    <row r="424" ht="14.6" customHeight="1">
      <c r="A424" s="24"/>
      <c r="B424" s="31"/>
      <c r="C424" t="s" s="331">
        <v>565</v>
      </c>
      <c r="D424" t="s" s="328">
        <v>315</v>
      </c>
      <c r="E424" t="b" s="317">
        <v>0</v>
      </c>
      <c r="F424" t="s" s="328">
        <v>272</v>
      </c>
      <c r="G424" t="s" s="328">
        <v>269</v>
      </c>
      <c r="H424" t="s" s="328">
        <f>C424&amp;"|"&amp;D424&amp;"|"&amp;E424&amp;"|"&amp;F424&amp;"|"&amp;G424</f>
        <v>635</v>
      </c>
      <c r="I424" s="332">
        <v>0.732472957618868</v>
      </c>
      <c r="J424" s="332">
        <v>7.06943726514503</v>
      </c>
      <c r="K424" t="s" s="333">
        <f>D424&amp;"|"&amp;F424&amp;""</f>
        <v>324</v>
      </c>
      <c r="L424" s="334"/>
      <c r="M424" s="334"/>
      <c r="N424" s="334"/>
      <c r="O424" s="334"/>
      <c r="P424" s="32"/>
    </row>
    <row r="425" ht="14.6" customHeight="1">
      <c r="A425" s="24"/>
      <c r="B425" s="31"/>
      <c r="C425" t="s" s="331">
        <v>565</v>
      </c>
      <c r="D425" t="s" s="328">
        <v>315</v>
      </c>
      <c r="E425" t="b" s="317">
        <v>1</v>
      </c>
      <c r="F425" t="s" s="328">
        <v>272</v>
      </c>
      <c r="G425" t="s" s="328">
        <v>269</v>
      </c>
      <c r="H425" t="s" s="328">
        <f>C425&amp;"|"&amp;D425&amp;"|"&amp;E425&amp;"|"&amp;F425&amp;"|"&amp;G425</f>
        <v>636</v>
      </c>
      <c r="I425" s="332">
        <v>0.732446886003041</v>
      </c>
      <c r="J425" s="332">
        <v>7.05633896440345</v>
      </c>
      <c r="K425" t="s" s="333">
        <f>D425&amp;"|"&amp;F425&amp;""</f>
        <v>324</v>
      </c>
      <c r="L425" s="334"/>
      <c r="M425" s="334"/>
      <c r="N425" s="334"/>
      <c r="O425" s="334"/>
      <c r="P425" s="32"/>
    </row>
    <row r="426" ht="14.6" customHeight="1">
      <c r="A426" s="24"/>
      <c r="B426" s="31"/>
      <c r="C426" t="s" s="331">
        <v>565</v>
      </c>
      <c r="D426" t="s" s="328">
        <v>315</v>
      </c>
      <c r="E426" t="b" s="317">
        <v>1</v>
      </c>
      <c r="F426" t="s" s="328">
        <v>350</v>
      </c>
      <c r="G426" t="s" s="328">
        <v>266</v>
      </c>
      <c r="H426" t="s" s="328">
        <f>C426&amp;"|"&amp;D426&amp;"|"&amp;E426&amp;"|"&amp;F426&amp;"|"&amp;G426</f>
        <v>637</v>
      </c>
      <c r="I426" s="332">
        <v>0.431478372045016</v>
      </c>
      <c r="J426" s="332">
        <v>11.7042968149744</v>
      </c>
      <c r="K426" t="s" s="333">
        <f>D426&amp;"|"&amp;F426&amp;""</f>
        <v>383</v>
      </c>
      <c r="L426" s="334"/>
      <c r="M426" s="334"/>
      <c r="N426" s="334"/>
      <c r="O426" s="334"/>
      <c r="P426" s="32"/>
    </row>
    <row r="427" ht="14.6" customHeight="1">
      <c r="A427" s="24"/>
      <c r="B427" s="31"/>
      <c r="C427" t="s" s="331">
        <v>565</v>
      </c>
      <c r="D427" t="s" s="328">
        <v>326</v>
      </c>
      <c r="E427" t="b" s="317">
        <v>1</v>
      </c>
      <c r="F427" t="s" s="328">
        <v>261</v>
      </c>
      <c r="G427" t="s" s="328">
        <v>262</v>
      </c>
      <c r="H427" t="s" s="328">
        <f>C427&amp;"|"&amp;D427&amp;"|"&amp;E427&amp;"|"&amp;F427&amp;"|"&amp;G427</f>
        <v>638</v>
      </c>
      <c r="I427" s="332">
        <v>0.215964306689822</v>
      </c>
      <c r="J427" s="332">
        <v>39.5948039284082</v>
      </c>
      <c r="K427" t="s" s="333">
        <f>D427&amp;"|"&amp;F427&amp;""</f>
        <v>328</v>
      </c>
      <c r="L427" s="334"/>
      <c r="M427" s="334"/>
      <c r="N427" s="334"/>
      <c r="O427" s="334"/>
      <c r="P427" s="32"/>
    </row>
    <row r="428" ht="14.6" customHeight="1">
      <c r="A428" s="24"/>
      <c r="B428" s="31"/>
      <c r="C428" t="s" s="331">
        <v>565</v>
      </c>
      <c r="D428" t="s" s="328">
        <v>326</v>
      </c>
      <c r="E428" t="b" s="317">
        <v>0</v>
      </c>
      <c r="F428" t="s" s="328">
        <v>261</v>
      </c>
      <c r="G428" t="s" s="328">
        <v>266</v>
      </c>
      <c r="H428" t="s" s="328">
        <f>C428&amp;"|"&amp;D428&amp;"|"&amp;E428&amp;"|"&amp;F428&amp;"|"&amp;G428</f>
        <v>639</v>
      </c>
      <c r="I428" s="332">
        <v>0.765318922472066</v>
      </c>
      <c r="J428" s="332">
        <v>30.4412856239248</v>
      </c>
      <c r="K428" t="s" s="333">
        <f>D428&amp;"|"&amp;F428&amp;""</f>
        <v>328</v>
      </c>
      <c r="L428" s="334"/>
      <c r="M428" s="334"/>
      <c r="N428" s="334"/>
      <c r="O428" s="334"/>
      <c r="P428" s="32"/>
    </row>
    <row r="429" ht="14.6" customHeight="1">
      <c r="A429" s="24"/>
      <c r="B429" s="31"/>
      <c r="C429" t="s" s="331">
        <v>565</v>
      </c>
      <c r="D429" t="s" s="328">
        <v>326</v>
      </c>
      <c r="E429" t="b" s="317">
        <v>1</v>
      </c>
      <c r="F429" t="s" s="328">
        <v>261</v>
      </c>
      <c r="G429" t="s" s="328">
        <v>266</v>
      </c>
      <c r="H429" t="s" s="328">
        <f>C429&amp;"|"&amp;D429&amp;"|"&amp;E429&amp;"|"&amp;F429&amp;"|"&amp;G429</f>
        <v>640</v>
      </c>
      <c r="I429" s="332">
        <v>0.76255158723251</v>
      </c>
      <c r="J429" s="332">
        <v>30.1405695779865</v>
      </c>
      <c r="K429" t="s" s="333">
        <f>D429&amp;"|"&amp;F429&amp;""</f>
        <v>328</v>
      </c>
      <c r="L429" s="334"/>
      <c r="M429" s="334"/>
      <c r="N429" s="334"/>
      <c r="O429" s="334"/>
      <c r="P429" s="32"/>
    </row>
    <row r="430" ht="14.6" customHeight="1">
      <c r="A430" s="24"/>
      <c r="B430" s="31"/>
      <c r="C430" t="s" s="331">
        <v>565</v>
      </c>
      <c r="D430" t="s" s="328">
        <v>326</v>
      </c>
      <c r="E430" t="b" s="317">
        <v>0</v>
      </c>
      <c r="F430" t="s" s="328">
        <v>261</v>
      </c>
      <c r="G430" t="s" s="328">
        <v>269</v>
      </c>
      <c r="H430" t="s" s="328">
        <f>C430&amp;"|"&amp;D430&amp;"|"&amp;E430&amp;"|"&amp;F430&amp;"|"&amp;G430</f>
        <v>641</v>
      </c>
      <c r="I430" s="332">
        <v>1.42153995819592</v>
      </c>
      <c r="J430" s="332">
        <v>25.5090486130326</v>
      </c>
      <c r="K430" t="s" s="333">
        <f>D430&amp;"|"&amp;F430&amp;""</f>
        <v>328</v>
      </c>
      <c r="L430" s="334"/>
      <c r="M430" s="334"/>
      <c r="N430" s="334"/>
      <c r="O430" s="334"/>
      <c r="P430" s="32"/>
    </row>
    <row r="431" ht="14.6" customHeight="1">
      <c r="A431" s="24"/>
      <c r="B431" s="31"/>
      <c r="C431" t="s" s="331">
        <v>565</v>
      </c>
      <c r="D431" t="s" s="328">
        <v>326</v>
      </c>
      <c r="E431" t="b" s="317">
        <v>1</v>
      </c>
      <c r="F431" t="s" s="328">
        <v>261</v>
      </c>
      <c r="G431" t="s" s="328">
        <v>269</v>
      </c>
      <c r="H431" t="s" s="328">
        <f>C431&amp;"|"&amp;D431&amp;"|"&amp;E431&amp;"|"&amp;F431&amp;"|"&amp;G431</f>
        <v>642</v>
      </c>
      <c r="I431" s="332">
        <v>1.41574931150609</v>
      </c>
      <c r="J431" s="332">
        <v>25.186188695303</v>
      </c>
      <c r="K431" t="s" s="333">
        <f>D431&amp;"|"&amp;F431&amp;""</f>
        <v>328</v>
      </c>
      <c r="L431" s="334"/>
      <c r="M431" s="334"/>
      <c r="N431" s="334"/>
      <c r="O431" s="334"/>
      <c r="P431" s="32"/>
    </row>
    <row r="432" ht="14.6" customHeight="1">
      <c r="A432" s="24"/>
      <c r="B432" s="31"/>
      <c r="C432" t="s" s="331">
        <v>565</v>
      </c>
      <c r="D432" t="s" s="328">
        <v>326</v>
      </c>
      <c r="E432" t="b" s="317">
        <v>0</v>
      </c>
      <c r="F432" t="s" s="328">
        <v>272</v>
      </c>
      <c r="G432" t="s" s="328">
        <v>262</v>
      </c>
      <c r="H432" t="s" s="328">
        <f>C432&amp;"|"&amp;D432&amp;"|"&amp;E432&amp;"|"&amp;F432&amp;"|"&amp;G432</f>
        <v>643</v>
      </c>
      <c r="I432" s="332">
        <v>0.369920036979521</v>
      </c>
      <c r="J432" s="332">
        <v>42.3202809155254</v>
      </c>
      <c r="K432" t="s" s="333">
        <f>D432&amp;"|"&amp;F432&amp;""</f>
        <v>332</v>
      </c>
      <c r="L432" s="334"/>
      <c r="M432" s="334"/>
      <c r="N432" s="334"/>
      <c r="O432" s="334"/>
      <c r="P432" s="32"/>
    </row>
    <row r="433" ht="14.6" customHeight="1">
      <c r="A433" s="24"/>
      <c r="B433" s="31"/>
      <c r="C433" t="s" s="331">
        <v>565</v>
      </c>
      <c r="D433" t="s" s="328">
        <v>326</v>
      </c>
      <c r="E433" t="b" s="317">
        <v>1</v>
      </c>
      <c r="F433" t="s" s="328">
        <v>272</v>
      </c>
      <c r="G433" t="s" s="328">
        <v>262</v>
      </c>
      <c r="H433" t="s" s="328">
        <f>C433&amp;"|"&amp;D433&amp;"|"&amp;E433&amp;"|"&amp;F433&amp;"|"&amp;G433</f>
        <v>644</v>
      </c>
      <c r="I433" s="332">
        <v>0.36933961140832</v>
      </c>
      <c r="J433" s="332">
        <v>42.1115065001694</v>
      </c>
      <c r="K433" t="s" s="333">
        <f>D433&amp;"|"&amp;F433&amp;""</f>
        <v>332</v>
      </c>
      <c r="L433" s="334"/>
      <c r="M433" s="334"/>
      <c r="N433" s="334"/>
      <c r="O433" s="334"/>
      <c r="P433" s="32"/>
    </row>
    <row r="434" ht="14.6" customHeight="1">
      <c r="A434" s="24"/>
      <c r="B434" s="31"/>
      <c r="C434" t="s" s="331">
        <v>565</v>
      </c>
      <c r="D434" t="s" s="328">
        <v>326</v>
      </c>
      <c r="E434" t="b" s="317">
        <v>0</v>
      </c>
      <c r="F434" t="s" s="328">
        <v>272</v>
      </c>
      <c r="G434" t="s" s="328">
        <v>266</v>
      </c>
      <c r="H434" t="s" s="328">
        <f>C434&amp;"|"&amp;D434&amp;"|"&amp;E434&amp;"|"&amp;F434&amp;"|"&amp;G434</f>
        <v>645</v>
      </c>
      <c r="I434" s="332">
        <v>1.42947309180967</v>
      </c>
      <c r="J434" s="332">
        <v>38.3808751120304</v>
      </c>
      <c r="K434" t="s" s="333">
        <f>D434&amp;"|"&amp;F434&amp;""</f>
        <v>332</v>
      </c>
      <c r="L434" s="334"/>
      <c r="M434" s="334"/>
      <c r="N434" s="334"/>
      <c r="O434" s="334"/>
      <c r="P434" s="32"/>
    </row>
    <row r="435" ht="14.6" customHeight="1">
      <c r="A435" s="24"/>
      <c r="B435" s="31"/>
      <c r="C435" t="s" s="331">
        <v>565</v>
      </c>
      <c r="D435" t="s" s="328">
        <v>326</v>
      </c>
      <c r="E435" t="b" s="317">
        <v>1</v>
      </c>
      <c r="F435" t="s" s="328">
        <v>272</v>
      </c>
      <c r="G435" t="s" s="328">
        <v>266</v>
      </c>
      <c r="H435" t="s" s="328">
        <f>C435&amp;"|"&amp;D435&amp;"|"&amp;E435&amp;"|"&amp;F435&amp;"|"&amp;G435</f>
        <v>646</v>
      </c>
      <c r="I435" s="332">
        <v>1.42589564594142</v>
      </c>
      <c r="J435" s="332">
        <v>38.0036755210376</v>
      </c>
      <c r="K435" t="s" s="333">
        <f>D435&amp;"|"&amp;F435&amp;""</f>
        <v>332</v>
      </c>
      <c r="L435" s="334"/>
      <c r="M435" s="334"/>
      <c r="N435" s="334"/>
      <c r="O435" s="334"/>
      <c r="P435" s="32"/>
    </row>
    <row r="436" ht="14.6" customHeight="1">
      <c r="A436" s="24"/>
      <c r="B436" s="31"/>
      <c r="C436" t="s" s="331">
        <v>565</v>
      </c>
      <c r="D436" t="s" s="328">
        <v>326</v>
      </c>
      <c r="E436" t="b" s="317">
        <v>0</v>
      </c>
      <c r="F436" t="s" s="328">
        <v>272</v>
      </c>
      <c r="G436" t="s" s="328">
        <v>269</v>
      </c>
      <c r="H436" t="s" s="328">
        <f>C436&amp;"|"&amp;D436&amp;"|"&amp;E436&amp;"|"&amp;F436&amp;"|"&amp;G436</f>
        <v>647</v>
      </c>
      <c r="I436" s="332">
        <v>2.32773988589021</v>
      </c>
      <c r="J436" s="332">
        <v>30.3341753298347</v>
      </c>
      <c r="K436" t="s" s="333">
        <f>D436&amp;"|"&amp;F436&amp;""</f>
        <v>332</v>
      </c>
      <c r="L436" s="334"/>
      <c r="M436" s="334"/>
      <c r="N436" s="334"/>
      <c r="O436" s="334"/>
      <c r="P436" s="32"/>
    </row>
    <row r="437" ht="14.6" customHeight="1">
      <c r="A437" s="24"/>
      <c r="B437" s="31"/>
      <c r="C437" t="s" s="331">
        <v>565</v>
      </c>
      <c r="D437" t="s" s="328">
        <v>326</v>
      </c>
      <c r="E437" t="b" s="317">
        <v>1</v>
      </c>
      <c r="F437" t="s" s="328">
        <v>272</v>
      </c>
      <c r="G437" t="s" s="328">
        <v>269</v>
      </c>
      <c r="H437" t="s" s="328">
        <f>C437&amp;"|"&amp;D437&amp;"|"&amp;E437&amp;"|"&amp;F437&amp;"|"&amp;G437</f>
        <v>648</v>
      </c>
      <c r="I437" s="332">
        <v>2.32064248847901</v>
      </c>
      <c r="J437" s="332">
        <v>29.9552959000743</v>
      </c>
      <c r="K437" t="s" s="333">
        <f>D437&amp;"|"&amp;F437&amp;""</f>
        <v>332</v>
      </c>
      <c r="L437" s="334"/>
      <c r="M437" s="334"/>
      <c r="N437" s="334"/>
      <c r="O437" s="334"/>
      <c r="P437" s="32"/>
    </row>
    <row r="438" ht="14.6" customHeight="1">
      <c r="A438" s="24"/>
      <c r="B438" s="31"/>
      <c r="C438" t="s" s="331">
        <v>649</v>
      </c>
      <c r="D438" t="s" s="328">
        <v>260</v>
      </c>
      <c r="E438" t="b" s="317">
        <v>0</v>
      </c>
      <c r="F438" t="s" s="328">
        <v>261</v>
      </c>
      <c r="G438" t="s" s="328">
        <v>262</v>
      </c>
      <c r="H438" t="s" s="328">
        <f>C438&amp;"|"&amp;D438&amp;"|"&amp;E438&amp;"|"&amp;F438&amp;"|"&amp;G438</f>
        <v>650</v>
      </c>
      <c r="I438" s="332">
        <v>0.114565880095127</v>
      </c>
      <c r="J438" s="332">
        <v>27.9908875748904</v>
      </c>
      <c r="K438" t="s" s="333">
        <f>D438&amp;"|"&amp;F438&amp;""</f>
        <v>264</v>
      </c>
      <c r="L438" s="334"/>
      <c r="M438" s="334"/>
      <c r="N438" s="334"/>
      <c r="O438" s="334"/>
      <c r="P438" s="32"/>
    </row>
    <row r="439" ht="14.6" customHeight="1">
      <c r="A439" s="24"/>
      <c r="B439" s="31"/>
      <c r="C439" t="s" s="331">
        <v>649</v>
      </c>
      <c r="D439" t="s" s="328">
        <v>260</v>
      </c>
      <c r="E439" t="b" s="317">
        <v>1</v>
      </c>
      <c r="F439" t="s" s="328">
        <v>261</v>
      </c>
      <c r="G439" t="s" s="328">
        <v>262</v>
      </c>
      <c r="H439" t="s" s="328">
        <f>C439&amp;"|"&amp;D439&amp;"|"&amp;E439&amp;"|"&amp;F439&amp;"|"&amp;G439</f>
        <v>651</v>
      </c>
      <c r="I439" s="332">
        <v>0.114561422860611</v>
      </c>
      <c r="J439" s="332">
        <v>27.8994587882562</v>
      </c>
      <c r="K439" t="s" s="333">
        <f>D439&amp;"|"&amp;F439&amp;""</f>
        <v>264</v>
      </c>
      <c r="L439" s="334"/>
      <c r="M439" s="334"/>
      <c r="N439" s="334"/>
      <c r="O439" s="334"/>
      <c r="P439" s="32"/>
    </row>
    <row r="440" ht="14.6" customHeight="1">
      <c r="A440" s="24"/>
      <c r="B440" s="31"/>
      <c r="C440" t="s" s="331">
        <v>649</v>
      </c>
      <c r="D440" t="s" s="328">
        <v>260</v>
      </c>
      <c r="E440" t="b" s="317">
        <v>0</v>
      </c>
      <c r="F440" t="s" s="328">
        <v>261</v>
      </c>
      <c r="G440" t="s" s="328">
        <v>266</v>
      </c>
      <c r="H440" t="s" s="328">
        <f>C440&amp;"|"&amp;D440&amp;"|"&amp;E440&amp;"|"&amp;F440&amp;"|"&amp;G440</f>
        <v>652</v>
      </c>
      <c r="I440" s="332">
        <v>0.67117444084537</v>
      </c>
      <c r="J440" s="332">
        <v>21.5817025007993</v>
      </c>
      <c r="K440" t="s" s="333">
        <f>D440&amp;"|"&amp;F440&amp;""</f>
        <v>264</v>
      </c>
      <c r="L440" s="334"/>
      <c r="M440" s="334"/>
      <c r="N440" s="334"/>
      <c r="O440" s="334"/>
      <c r="P440" s="32"/>
    </row>
    <row r="441" ht="14.6" customHeight="1">
      <c r="A441" s="24"/>
      <c r="B441" s="31"/>
      <c r="C441" t="s" s="331">
        <v>649</v>
      </c>
      <c r="D441" t="s" s="328">
        <v>260</v>
      </c>
      <c r="E441" t="b" s="317">
        <v>1</v>
      </c>
      <c r="F441" t="s" s="328">
        <v>261</v>
      </c>
      <c r="G441" t="s" s="328">
        <v>266</v>
      </c>
      <c r="H441" t="s" s="328">
        <f>C441&amp;"|"&amp;D441&amp;"|"&amp;E441&amp;"|"&amp;F441&amp;"|"&amp;G441</f>
        <v>653</v>
      </c>
      <c r="I441" s="332">
        <v>0.671134560081694</v>
      </c>
      <c r="J441" s="332">
        <v>21.5195593891778</v>
      </c>
      <c r="K441" t="s" s="333">
        <f>D441&amp;"|"&amp;F441&amp;""</f>
        <v>264</v>
      </c>
      <c r="L441" s="334"/>
      <c r="M441" s="334"/>
      <c r="N441" s="334"/>
      <c r="O441" s="334"/>
      <c r="P441" s="32"/>
    </row>
    <row r="442" ht="14.6" customHeight="1">
      <c r="A442" s="24"/>
      <c r="B442" s="31"/>
      <c r="C442" t="s" s="331">
        <v>649</v>
      </c>
      <c r="D442" t="s" s="328">
        <v>260</v>
      </c>
      <c r="E442" t="b" s="317">
        <v>0</v>
      </c>
      <c r="F442" t="s" s="328">
        <v>261</v>
      </c>
      <c r="G442" t="s" s="328">
        <v>269</v>
      </c>
      <c r="H442" t="s" s="328">
        <f>C442&amp;"|"&amp;D442&amp;"|"&amp;E442&amp;"|"&amp;F442&amp;"|"&amp;G442</f>
        <v>654</v>
      </c>
      <c r="I442" s="332">
        <v>0.919208644038948</v>
      </c>
      <c r="J442" s="332">
        <v>20.1754209523978</v>
      </c>
      <c r="K442" t="s" s="333">
        <f>D442&amp;"|"&amp;F442&amp;""</f>
        <v>264</v>
      </c>
      <c r="L442" s="334"/>
      <c r="M442" s="334"/>
      <c r="N442" s="334"/>
      <c r="O442" s="334"/>
      <c r="P442" s="32"/>
    </row>
    <row r="443" ht="14.6" customHeight="1">
      <c r="A443" s="24"/>
      <c r="B443" s="31"/>
      <c r="C443" t="s" s="331">
        <v>649</v>
      </c>
      <c r="D443" t="s" s="328">
        <v>260</v>
      </c>
      <c r="E443" t="b" s="317">
        <v>1</v>
      </c>
      <c r="F443" t="s" s="328">
        <v>261</v>
      </c>
      <c r="G443" t="s" s="328">
        <v>269</v>
      </c>
      <c r="H443" t="s" s="328">
        <f>C443&amp;"|"&amp;D443&amp;"|"&amp;E443&amp;"|"&amp;F443&amp;"|"&amp;G443</f>
        <v>655</v>
      </c>
      <c r="I443" s="332">
        <v>0.919128286707543</v>
      </c>
      <c r="J443" s="332">
        <v>20.1248928761758</v>
      </c>
      <c r="K443" t="s" s="333">
        <f>D443&amp;"|"&amp;F443&amp;""</f>
        <v>264</v>
      </c>
      <c r="L443" s="334"/>
      <c r="M443" s="334"/>
      <c r="N443" s="334"/>
      <c r="O443" s="334"/>
      <c r="P443" s="32"/>
    </row>
    <row r="444" ht="14.6" customHeight="1">
      <c r="A444" s="24"/>
      <c r="B444" s="31"/>
      <c r="C444" t="s" s="331">
        <v>649</v>
      </c>
      <c r="D444" t="s" s="328">
        <v>260</v>
      </c>
      <c r="E444" t="b" s="317">
        <v>1</v>
      </c>
      <c r="F444" t="s" s="328">
        <v>272</v>
      </c>
      <c r="G444" t="s" s="328">
        <v>262</v>
      </c>
      <c r="H444" t="s" s="328">
        <f>C444&amp;"|"&amp;D444&amp;"|"&amp;E444&amp;"|"&amp;F444&amp;"|"&amp;G444</f>
        <v>656</v>
      </c>
      <c r="I444" s="332">
        <v>0.200488384382734</v>
      </c>
      <c r="J444" s="332">
        <v>29.6580196072654</v>
      </c>
      <c r="K444" t="s" s="333">
        <f>D444&amp;"|"&amp;F444&amp;""</f>
        <v>274</v>
      </c>
      <c r="L444" s="334"/>
      <c r="M444" s="334"/>
      <c r="N444" s="334"/>
      <c r="O444" s="334"/>
      <c r="P444" s="32"/>
    </row>
    <row r="445" ht="14.6" customHeight="1">
      <c r="A445" s="24"/>
      <c r="B445" s="31"/>
      <c r="C445" t="s" s="331">
        <v>649</v>
      </c>
      <c r="D445" t="s" s="328">
        <v>275</v>
      </c>
      <c r="E445" t="b" s="317">
        <v>0</v>
      </c>
      <c r="F445" t="s" s="328">
        <v>261</v>
      </c>
      <c r="G445" t="s" s="328">
        <v>262</v>
      </c>
      <c r="H445" t="s" s="328">
        <f>C445&amp;"|"&amp;D445&amp;"|"&amp;E445&amp;"|"&amp;F445&amp;"|"&amp;G445</f>
        <v>657</v>
      </c>
      <c r="I445" s="332">
        <v>0.0883650062884373</v>
      </c>
      <c r="J445" s="332">
        <v>19.1490388805998</v>
      </c>
      <c r="K445" t="s" s="333">
        <f>D445&amp;"|"&amp;F445&amp;""</f>
        <v>277</v>
      </c>
      <c r="L445" s="334"/>
      <c r="M445" s="334"/>
      <c r="N445" s="334"/>
      <c r="O445" s="334"/>
      <c r="P445" s="32"/>
    </row>
    <row r="446" ht="14.6" customHeight="1">
      <c r="A446" s="24"/>
      <c r="B446" s="31"/>
      <c r="C446" t="s" s="331">
        <v>649</v>
      </c>
      <c r="D446" t="s" s="328">
        <v>275</v>
      </c>
      <c r="E446" t="b" s="317">
        <v>1</v>
      </c>
      <c r="F446" t="s" s="328">
        <v>261</v>
      </c>
      <c r="G446" t="s" s="328">
        <v>262</v>
      </c>
      <c r="H446" t="s" s="328">
        <f>C446&amp;"|"&amp;D446&amp;"|"&amp;E446&amp;"|"&amp;F446&amp;"|"&amp;G446</f>
        <v>658</v>
      </c>
      <c r="I446" s="332">
        <v>0.0883650062884373</v>
      </c>
      <c r="J446" s="332">
        <v>19.0956744370672</v>
      </c>
      <c r="K446" t="s" s="333">
        <f>D446&amp;"|"&amp;F446&amp;""</f>
        <v>277</v>
      </c>
      <c r="L446" s="334"/>
      <c r="M446" s="334"/>
      <c r="N446" s="334"/>
      <c r="O446" s="334"/>
      <c r="P446" s="32"/>
    </row>
    <row r="447" ht="14.6" customHeight="1">
      <c r="A447" s="24"/>
      <c r="B447" s="31"/>
      <c r="C447" t="s" s="331">
        <v>649</v>
      </c>
      <c r="D447" t="s" s="328">
        <v>275</v>
      </c>
      <c r="E447" t="b" s="317">
        <v>0</v>
      </c>
      <c r="F447" t="s" s="328">
        <v>261</v>
      </c>
      <c r="G447" t="s" s="328">
        <v>266</v>
      </c>
      <c r="H447" t="s" s="328">
        <f>C447&amp;"|"&amp;D447&amp;"|"&amp;E447&amp;"|"&amp;F447&amp;"|"&amp;G447</f>
        <v>659</v>
      </c>
      <c r="I447" s="332">
        <v>0.438481981642709</v>
      </c>
      <c r="J447" s="332">
        <v>14.3757472356423</v>
      </c>
      <c r="K447" t="s" s="333">
        <f>D447&amp;"|"&amp;F447&amp;""</f>
        <v>277</v>
      </c>
      <c r="L447" s="334"/>
      <c r="M447" s="334"/>
      <c r="N447" s="334"/>
      <c r="O447" s="334"/>
      <c r="P447" s="32"/>
    </row>
    <row r="448" ht="14.6" customHeight="1">
      <c r="A448" s="24"/>
      <c r="B448" s="31"/>
      <c r="C448" t="s" s="331">
        <v>649</v>
      </c>
      <c r="D448" t="s" s="328">
        <v>275</v>
      </c>
      <c r="E448" t="b" s="317">
        <v>1</v>
      </c>
      <c r="F448" t="s" s="328">
        <v>261</v>
      </c>
      <c r="G448" t="s" s="328">
        <v>266</v>
      </c>
      <c r="H448" t="s" s="328">
        <f>C448&amp;"|"&amp;D448&amp;"|"&amp;E448&amp;"|"&amp;F448&amp;"|"&amp;G448</f>
        <v>660</v>
      </c>
      <c r="I448" s="332">
        <v>0.438481981642709</v>
      </c>
      <c r="J448" s="332">
        <v>14.3404723756693</v>
      </c>
      <c r="K448" t="s" s="333">
        <f>D448&amp;"|"&amp;F448&amp;""</f>
        <v>277</v>
      </c>
      <c r="L448" s="334"/>
      <c r="M448" s="334"/>
      <c r="N448" s="334"/>
      <c r="O448" s="334"/>
      <c r="P448" s="32"/>
    </row>
    <row r="449" ht="14.6" customHeight="1">
      <c r="A449" s="24"/>
      <c r="B449" s="31"/>
      <c r="C449" t="s" s="331">
        <v>649</v>
      </c>
      <c r="D449" t="s" s="328">
        <v>275</v>
      </c>
      <c r="E449" t="b" s="317">
        <v>0</v>
      </c>
      <c r="F449" t="s" s="328">
        <v>261</v>
      </c>
      <c r="G449" t="s" s="328">
        <v>269</v>
      </c>
      <c r="H449" t="s" s="328">
        <f>C449&amp;"|"&amp;D449&amp;"|"&amp;E449&amp;"|"&amp;F449&amp;"|"&amp;G449</f>
        <v>661</v>
      </c>
      <c r="I449" s="332">
        <v>0.681613650369123</v>
      </c>
      <c r="J449" s="332">
        <v>12.9511623504736</v>
      </c>
      <c r="K449" t="s" s="333">
        <f>D449&amp;"|"&amp;F449&amp;""</f>
        <v>277</v>
      </c>
      <c r="L449" s="334"/>
      <c r="M449" s="334"/>
      <c r="N449" s="334"/>
      <c r="O449" s="334"/>
      <c r="P449" s="32"/>
    </row>
    <row r="450" ht="14.6" customHeight="1">
      <c r="A450" s="24"/>
      <c r="B450" s="31"/>
      <c r="C450" t="s" s="331">
        <v>649</v>
      </c>
      <c r="D450" t="s" s="328">
        <v>275</v>
      </c>
      <c r="E450" t="b" s="317">
        <v>1</v>
      </c>
      <c r="F450" t="s" s="328">
        <v>261</v>
      </c>
      <c r="G450" t="s" s="328">
        <v>269</v>
      </c>
      <c r="H450" t="s" s="328">
        <f>C450&amp;"|"&amp;D450&amp;"|"&amp;E450&amp;"|"&amp;F450&amp;"|"&amp;G450</f>
        <v>662</v>
      </c>
      <c r="I450" s="332">
        <v>0.681613650369123</v>
      </c>
      <c r="J450" s="332">
        <v>12.9230698879997</v>
      </c>
      <c r="K450" t="s" s="333">
        <f>D450&amp;"|"&amp;F450&amp;""</f>
        <v>277</v>
      </c>
      <c r="L450" s="334"/>
      <c r="M450" s="334"/>
      <c r="N450" s="334"/>
      <c r="O450" s="334"/>
      <c r="P450" s="32"/>
    </row>
    <row r="451" ht="14.6" customHeight="1">
      <c r="A451" s="24"/>
      <c r="B451" s="31"/>
      <c r="C451" t="s" s="331">
        <v>649</v>
      </c>
      <c r="D451" t="s" s="328">
        <v>275</v>
      </c>
      <c r="E451" t="b" s="317">
        <v>1</v>
      </c>
      <c r="F451" t="s" s="328">
        <v>272</v>
      </c>
      <c r="G451" t="s" s="328">
        <v>262</v>
      </c>
      <c r="H451" t="s" s="328">
        <f>C451&amp;"|"&amp;D451&amp;"|"&amp;E451&amp;"|"&amp;F451&amp;"|"&amp;G451</f>
        <v>663</v>
      </c>
      <c r="I451" s="332">
        <v>0.15719479537637</v>
      </c>
      <c r="J451" s="332">
        <v>20.4143200114952</v>
      </c>
      <c r="K451" t="s" s="333">
        <f>D451&amp;"|"&amp;F451&amp;""</f>
        <v>284</v>
      </c>
      <c r="L451" s="334"/>
      <c r="M451" s="334"/>
      <c r="N451" s="334"/>
      <c r="O451" s="334"/>
      <c r="P451" s="32"/>
    </row>
    <row r="452" ht="14.6" customHeight="1">
      <c r="A452" s="24"/>
      <c r="B452" s="31"/>
      <c r="C452" t="s" s="331">
        <v>649</v>
      </c>
      <c r="D452" t="s" s="328">
        <v>275</v>
      </c>
      <c r="E452" t="b" s="317">
        <v>1</v>
      </c>
      <c r="F452" t="s" s="328">
        <v>272</v>
      </c>
      <c r="G452" t="s" s="328">
        <v>266</v>
      </c>
      <c r="H452" t="s" s="328">
        <f>C452&amp;"|"&amp;D452&amp;"|"&amp;E452&amp;"|"&amp;F452&amp;"|"&amp;G452</f>
        <v>664</v>
      </c>
      <c r="I452" s="332">
        <v>0.837724549587492</v>
      </c>
      <c r="J452" s="332">
        <v>18.2744680781471</v>
      </c>
      <c r="K452" t="s" s="333">
        <f>D452&amp;"|"&amp;F452&amp;""</f>
        <v>284</v>
      </c>
      <c r="L452" s="334"/>
      <c r="M452" s="334"/>
      <c r="N452" s="334"/>
      <c r="O452" s="334"/>
      <c r="P452" s="32"/>
    </row>
    <row r="453" ht="14.6" customHeight="1">
      <c r="A453" s="24"/>
      <c r="B453" s="31"/>
      <c r="C453" t="s" s="331">
        <v>649</v>
      </c>
      <c r="D453" t="s" s="328">
        <v>286</v>
      </c>
      <c r="E453" t="b" s="317">
        <v>0</v>
      </c>
      <c r="F453" t="s" s="328">
        <v>261</v>
      </c>
      <c r="G453" t="s" s="328">
        <v>262</v>
      </c>
      <c r="H453" t="s" s="328">
        <f>C453&amp;"|"&amp;D453&amp;"|"&amp;E453&amp;"|"&amp;F453&amp;"|"&amp;G453</f>
        <v>665</v>
      </c>
      <c r="I453" s="332">
        <v>0.100414193377208</v>
      </c>
      <c r="J453" s="332">
        <v>21.2778098992504</v>
      </c>
      <c r="K453" t="s" s="333">
        <f>D453&amp;"|"&amp;F453&amp;""</f>
        <v>288</v>
      </c>
      <c r="L453" s="334"/>
      <c r="M453" s="334"/>
      <c r="N453" s="334"/>
      <c r="O453" s="334"/>
      <c r="P453" s="32"/>
    </row>
    <row r="454" ht="14.6" customHeight="1">
      <c r="A454" s="24"/>
      <c r="B454" s="31"/>
      <c r="C454" t="s" s="331">
        <v>649</v>
      </c>
      <c r="D454" t="s" s="328">
        <v>286</v>
      </c>
      <c r="E454" t="b" s="317">
        <v>1</v>
      </c>
      <c r="F454" t="s" s="328">
        <v>261</v>
      </c>
      <c r="G454" t="s" s="328">
        <v>262</v>
      </c>
      <c r="H454" t="s" s="328">
        <f>C454&amp;"|"&amp;D454&amp;"|"&amp;E454&amp;"|"&amp;F454&amp;"|"&amp;G454</f>
        <v>666</v>
      </c>
      <c r="I454" s="332">
        <v>0.100414193377208</v>
      </c>
      <c r="J454" s="332">
        <v>21.2203123377068</v>
      </c>
      <c r="K454" t="s" s="333">
        <f>D454&amp;"|"&amp;F454&amp;""</f>
        <v>288</v>
      </c>
      <c r="L454" s="334"/>
      <c r="M454" s="334"/>
      <c r="N454" s="334"/>
      <c r="O454" s="334"/>
      <c r="P454" s="32"/>
    </row>
    <row r="455" ht="14.6" customHeight="1">
      <c r="A455" s="24"/>
      <c r="B455" s="31"/>
      <c r="C455" t="s" s="331">
        <v>649</v>
      </c>
      <c r="D455" t="s" s="328">
        <v>286</v>
      </c>
      <c r="E455" t="b" s="317">
        <v>1</v>
      </c>
      <c r="F455" t="s" s="328">
        <v>261</v>
      </c>
      <c r="G455" t="s" s="328">
        <v>266</v>
      </c>
      <c r="H455" t="s" s="328">
        <f>C455&amp;"|"&amp;D455&amp;"|"&amp;E455&amp;"|"&amp;F455&amp;"|"&amp;G455</f>
        <v>667</v>
      </c>
      <c r="I455" s="332">
        <v>0.57848218520209</v>
      </c>
      <c r="J455" s="332">
        <v>15.4403839618034</v>
      </c>
      <c r="K455" t="s" s="333">
        <f>D455&amp;"|"&amp;F455&amp;""</f>
        <v>288</v>
      </c>
      <c r="L455" s="334"/>
      <c r="M455" s="334"/>
      <c r="N455" s="334"/>
      <c r="O455" s="334"/>
      <c r="P455" s="32"/>
    </row>
    <row r="456" ht="14.6" customHeight="1">
      <c r="A456" s="24"/>
      <c r="B456" s="31"/>
      <c r="C456" t="s" s="331">
        <v>649</v>
      </c>
      <c r="D456" t="s" s="328">
        <v>286</v>
      </c>
      <c r="E456" t="b" s="317">
        <v>0</v>
      </c>
      <c r="F456" t="s" s="328">
        <v>261</v>
      </c>
      <c r="G456" t="s" s="328">
        <v>269</v>
      </c>
      <c r="H456" t="s" s="328">
        <f>C456&amp;"|"&amp;D456&amp;"|"&amp;E456&amp;"|"&amp;F456&amp;"|"&amp;G456</f>
        <v>668</v>
      </c>
      <c r="I456" s="332">
        <v>0.824438304022251</v>
      </c>
      <c r="J456" s="332">
        <v>13.7566095352013</v>
      </c>
      <c r="K456" t="s" s="333">
        <f>D456&amp;"|"&amp;F456&amp;""</f>
        <v>288</v>
      </c>
      <c r="L456" s="334"/>
      <c r="M456" s="334"/>
      <c r="N456" s="334"/>
      <c r="O456" s="334"/>
      <c r="P456" s="32"/>
    </row>
    <row r="457" ht="14.6" customHeight="1">
      <c r="A457" s="24"/>
      <c r="B457" s="31"/>
      <c r="C457" t="s" s="331">
        <v>649</v>
      </c>
      <c r="D457" t="s" s="328">
        <v>286</v>
      </c>
      <c r="E457" t="b" s="317">
        <v>1</v>
      </c>
      <c r="F457" t="s" s="328">
        <v>261</v>
      </c>
      <c r="G457" t="s" s="328">
        <v>269</v>
      </c>
      <c r="H457" t="s" s="328">
        <f>C457&amp;"|"&amp;D457&amp;"|"&amp;E457&amp;"|"&amp;F457&amp;"|"&amp;G457</f>
        <v>669</v>
      </c>
      <c r="I457" s="332">
        <v>0.824438304022251</v>
      </c>
      <c r="J457" s="332">
        <v>13.7262847059484</v>
      </c>
      <c r="K457" t="s" s="333">
        <f>D457&amp;"|"&amp;F457&amp;""</f>
        <v>288</v>
      </c>
      <c r="L457" s="334"/>
      <c r="M457" s="334"/>
      <c r="N457" s="334"/>
      <c r="O457" s="334"/>
      <c r="P457" s="32"/>
    </row>
    <row r="458" ht="14.6" customHeight="1">
      <c r="A458" s="24"/>
      <c r="B458" s="31"/>
      <c r="C458" t="s" s="331">
        <v>649</v>
      </c>
      <c r="D458" t="s" s="328">
        <v>286</v>
      </c>
      <c r="E458" t="b" s="317">
        <v>1</v>
      </c>
      <c r="F458" t="s" s="328">
        <v>272</v>
      </c>
      <c r="G458" t="s" s="328">
        <v>262</v>
      </c>
      <c r="H458" t="s" s="328">
        <f>C458&amp;"|"&amp;D458&amp;"|"&amp;E458&amp;"|"&amp;F458&amp;"|"&amp;G458</f>
        <v>670</v>
      </c>
      <c r="I458" s="332">
        <v>0.181954275461193</v>
      </c>
      <c r="J458" s="332">
        <v>22.9229773032429</v>
      </c>
      <c r="K458" t="s" s="333">
        <f>D458&amp;"|"&amp;F458&amp;""</f>
        <v>294</v>
      </c>
      <c r="L458" s="334"/>
      <c r="M458" s="334"/>
      <c r="N458" s="334"/>
      <c r="O458" s="334"/>
      <c r="P458" s="32"/>
    </row>
    <row r="459" ht="14.6" customHeight="1">
      <c r="A459" s="24"/>
      <c r="B459" s="31"/>
      <c r="C459" t="s" s="331">
        <v>649</v>
      </c>
      <c r="D459" t="s" s="328">
        <v>295</v>
      </c>
      <c r="E459" t="b" s="317">
        <v>0</v>
      </c>
      <c r="F459" t="s" s="328">
        <v>261</v>
      </c>
      <c r="G459" t="s" s="328">
        <v>262</v>
      </c>
      <c r="H459" t="s" s="328">
        <f>C459&amp;"|"&amp;D459&amp;"|"&amp;E459&amp;"|"&amp;F459&amp;"|"&amp;G459</f>
        <v>671</v>
      </c>
      <c r="I459" s="332">
        <v>0.117441575396389</v>
      </c>
      <c r="J459" s="332">
        <v>61.7613696430143</v>
      </c>
      <c r="K459" t="s" s="333">
        <f>D459&amp;"|"&amp;F459&amp;""</f>
        <v>297</v>
      </c>
      <c r="L459" s="334"/>
      <c r="M459" s="334"/>
      <c r="N459" s="334"/>
      <c r="O459" s="334"/>
      <c r="P459" s="32"/>
    </row>
    <row r="460" ht="14.6" customHeight="1">
      <c r="A460" s="24"/>
      <c r="B460" s="31"/>
      <c r="C460" t="s" s="331">
        <v>649</v>
      </c>
      <c r="D460" t="s" s="328">
        <v>295</v>
      </c>
      <c r="E460" t="b" s="317">
        <v>1</v>
      </c>
      <c r="F460" t="s" s="328">
        <v>261</v>
      </c>
      <c r="G460" t="s" s="328">
        <v>262</v>
      </c>
      <c r="H460" t="s" s="328">
        <f>C460&amp;"|"&amp;D460&amp;"|"&amp;E460&amp;"|"&amp;F460&amp;"|"&amp;G460</f>
        <v>672</v>
      </c>
      <c r="I460" s="332">
        <v>0.115235156845154</v>
      </c>
      <c r="J460" s="332">
        <v>61.6812375692723</v>
      </c>
      <c r="K460" t="s" s="333">
        <f>D460&amp;"|"&amp;F460&amp;""</f>
        <v>297</v>
      </c>
      <c r="L460" s="334"/>
      <c r="M460" s="334"/>
      <c r="N460" s="334"/>
      <c r="O460" s="334"/>
      <c r="P460" s="32"/>
    </row>
    <row r="461" ht="14.6" customHeight="1">
      <c r="A461" s="24"/>
      <c r="B461" s="31"/>
      <c r="C461" t="s" s="331">
        <v>649</v>
      </c>
      <c r="D461" t="s" s="328">
        <v>295</v>
      </c>
      <c r="E461" t="b" s="317">
        <v>1</v>
      </c>
      <c r="F461" t="s" s="328">
        <v>261</v>
      </c>
      <c r="G461" t="s" s="328">
        <v>266</v>
      </c>
      <c r="H461" t="s" s="328">
        <f>C461&amp;"|"&amp;D461&amp;"|"&amp;E461&amp;"|"&amp;F461&amp;"|"&amp;G461</f>
        <v>673</v>
      </c>
      <c r="I461" s="332">
        <v>0.591043114485889</v>
      </c>
      <c r="J461" s="332">
        <v>42.5331138906181</v>
      </c>
      <c r="K461" t="s" s="333">
        <f>D461&amp;"|"&amp;F461&amp;""</f>
        <v>297</v>
      </c>
      <c r="L461" s="334"/>
      <c r="M461" s="334"/>
      <c r="N461" s="334"/>
      <c r="O461" s="334"/>
      <c r="P461" s="32"/>
    </row>
    <row r="462" ht="14.6" customHeight="1">
      <c r="A462" s="24"/>
      <c r="B462" s="31"/>
      <c r="C462" t="s" s="331">
        <v>649</v>
      </c>
      <c r="D462" t="s" s="328">
        <v>295</v>
      </c>
      <c r="E462" t="b" s="317">
        <v>0</v>
      </c>
      <c r="F462" t="s" s="328">
        <v>261</v>
      </c>
      <c r="G462" t="s" s="328">
        <v>269</v>
      </c>
      <c r="H462" t="s" s="328">
        <f>C462&amp;"|"&amp;D462&amp;"|"&amp;E462&amp;"|"&amp;F462&amp;"|"&amp;G462</f>
        <v>674</v>
      </c>
      <c r="I462" s="332">
        <v>0.9758322971218381</v>
      </c>
      <c r="J462" s="332">
        <v>36.7467357532644</v>
      </c>
      <c r="K462" t="s" s="333">
        <f>D462&amp;"|"&amp;F462&amp;""</f>
        <v>297</v>
      </c>
      <c r="L462" s="334"/>
      <c r="M462" s="334"/>
      <c r="N462" s="334"/>
      <c r="O462" s="334"/>
      <c r="P462" s="32"/>
    </row>
    <row r="463" ht="14.6" customHeight="1">
      <c r="A463" s="24"/>
      <c r="B463" s="31"/>
      <c r="C463" t="s" s="331">
        <v>649</v>
      </c>
      <c r="D463" t="s" s="328">
        <v>295</v>
      </c>
      <c r="E463" t="b" s="317">
        <v>1</v>
      </c>
      <c r="F463" t="s" s="328">
        <v>261</v>
      </c>
      <c r="G463" t="s" s="328">
        <v>269</v>
      </c>
      <c r="H463" t="s" s="328">
        <f>C463&amp;"|"&amp;D463&amp;"|"&amp;E463&amp;"|"&amp;F463&amp;"|"&amp;G463</f>
        <v>675</v>
      </c>
      <c r="I463" s="332">
        <v>0.942851770740362</v>
      </c>
      <c r="J463" s="332">
        <v>35.0225194455313</v>
      </c>
      <c r="K463" t="s" s="333">
        <f>D463&amp;"|"&amp;F463&amp;""</f>
        <v>297</v>
      </c>
      <c r="L463" s="334"/>
      <c r="M463" s="334"/>
      <c r="N463" s="334"/>
      <c r="O463" s="334"/>
      <c r="P463" s="32"/>
    </row>
    <row r="464" ht="14.6" customHeight="1">
      <c r="A464" s="24"/>
      <c r="B464" s="31"/>
      <c r="C464" t="s" s="331">
        <v>649</v>
      </c>
      <c r="D464" t="s" s="328">
        <v>302</v>
      </c>
      <c r="E464" t="b" s="317">
        <v>0</v>
      </c>
      <c r="F464" t="s" s="328">
        <v>261</v>
      </c>
      <c r="G464" t="s" s="328">
        <v>262</v>
      </c>
      <c r="H464" t="s" s="328">
        <f>C464&amp;"|"&amp;D464&amp;"|"&amp;E464&amp;"|"&amp;F464&amp;"|"&amp;G464</f>
        <v>676</v>
      </c>
      <c r="I464" s="332">
        <v>0.125707484376058</v>
      </c>
      <c r="J464" s="332">
        <v>130.076335837938</v>
      </c>
      <c r="K464" t="s" s="333">
        <f>D464&amp;"|"&amp;F464&amp;""</f>
        <v>304</v>
      </c>
      <c r="L464" s="334"/>
      <c r="M464" s="334"/>
      <c r="N464" s="334"/>
      <c r="O464" s="334"/>
      <c r="P464" s="32"/>
    </row>
    <row r="465" ht="14.6" customHeight="1">
      <c r="A465" s="24"/>
      <c r="B465" s="31"/>
      <c r="C465" t="s" s="331">
        <v>649</v>
      </c>
      <c r="D465" t="s" s="328">
        <v>302</v>
      </c>
      <c r="E465" t="b" s="317">
        <v>1</v>
      </c>
      <c r="F465" t="s" s="328">
        <v>261</v>
      </c>
      <c r="G465" t="s" s="328">
        <v>262</v>
      </c>
      <c r="H465" t="s" s="328">
        <f>C465&amp;"|"&amp;D465&amp;"|"&amp;E465&amp;"|"&amp;F465&amp;"|"&amp;G465</f>
        <v>677</v>
      </c>
      <c r="I465" s="332">
        <v>0.122842993532616</v>
      </c>
      <c r="J465" s="332">
        <v>130.606724191817</v>
      </c>
      <c r="K465" t="s" s="333">
        <f>D465&amp;"|"&amp;F465&amp;""</f>
        <v>304</v>
      </c>
      <c r="L465" s="334"/>
      <c r="M465" s="334"/>
      <c r="N465" s="334"/>
      <c r="O465" s="334"/>
      <c r="P465" s="32"/>
    </row>
    <row r="466" ht="14.6" customHeight="1">
      <c r="A466" s="24"/>
      <c r="B466" s="31"/>
      <c r="C466" t="s" s="331">
        <v>649</v>
      </c>
      <c r="D466" t="s" s="328">
        <v>302</v>
      </c>
      <c r="E466" t="b" s="317">
        <v>1</v>
      </c>
      <c r="F466" t="s" s="328">
        <v>261</v>
      </c>
      <c r="G466" t="s" s="328">
        <v>269</v>
      </c>
      <c r="H466" t="s" s="328">
        <f>C466&amp;"|"&amp;D466&amp;"|"&amp;E466&amp;"|"&amp;F466&amp;"|"&amp;G466</f>
        <v>678</v>
      </c>
      <c r="I466" s="332">
        <v>0.821166347034325</v>
      </c>
      <c r="J466" s="332">
        <v>67.62193530627179</v>
      </c>
      <c r="K466" t="s" s="333">
        <f>D466&amp;"|"&amp;F466&amp;""</f>
        <v>304</v>
      </c>
      <c r="L466" s="334"/>
      <c r="M466" s="334"/>
      <c r="N466" s="334"/>
      <c r="O466" s="334"/>
      <c r="P466" s="32"/>
    </row>
    <row r="467" ht="14.6" customHeight="1">
      <c r="A467" s="24"/>
      <c r="B467" s="31"/>
      <c r="C467" t="s" s="331">
        <v>649</v>
      </c>
      <c r="D467" t="s" s="328">
        <v>302</v>
      </c>
      <c r="E467" t="b" s="317">
        <v>1</v>
      </c>
      <c r="F467" t="s" s="328">
        <v>272</v>
      </c>
      <c r="G467" t="s" s="328">
        <v>262</v>
      </c>
      <c r="H467" t="s" s="328">
        <f>C467&amp;"|"&amp;D467&amp;"|"&amp;E467&amp;"|"&amp;F467&amp;"|"&amp;G467</f>
        <v>679</v>
      </c>
      <c r="I467" s="332">
        <v>0.19577820801889</v>
      </c>
      <c r="J467" s="332">
        <v>136.887332080398</v>
      </c>
      <c r="K467" t="s" s="333">
        <f>D467&amp;"|"&amp;F467&amp;""</f>
        <v>308</v>
      </c>
      <c r="L467" s="334"/>
      <c r="M467" s="334"/>
      <c r="N467" s="334"/>
      <c r="O467" s="334"/>
      <c r="P467" s="32"/>
    </row>
    <row r="468" ht="14.6" customHeight="1">
      <c r="A468" s="24"/>
      <c r="B468" s="31"/>
      <c r="C468" t="s" s="331">
        <v>649</v>
      </c>
      <c r="D468" t="s" s="328">
        <v>309</v>
      </c>
      <c r="E468" t="b" s="317">
        <v>1</v>
      </c>
      <c r="F468" t="s" s="328">
        <v>261</v>
      </c>
      <c r="G468" t="s" s="328">
        <v>262</v>
      </c>
      <c r="H468" t="s" s="328">
        <f>C468&amp;"|"&amp;D468&amp;"|"&amp;E468&amp;"|"&amp;F468&amp;"|"&amp;G468</f>
        <v>680</v>
      </c>
      <c r="I468" s="332">
        <v>0.131261951361637</v>
      </c>
      <c r="J468" s="332">
        <v>43.4374530449536</v>
      </c>
      <c r="K468" t="s" s="333">
        <f>D468&amp;"|"&amp;F468&amp;""</f>
        <v>311</v>
      </c>
      <c r="L468" s="334"/>
      <c r="M468" s="334"/>
      <c r="N468" s="334"/>
      <c r="O468" s="334"/>
      <c r="P468" s="32"/>
    </row>
    <row r="469" ht="14.6" customHeight="1">
      <c r="A469" s="24"/>
      <c r="B469" s="31"/>
      <c r="C469" t="s" s="331">
        <v>649</v>
      </c>
      <c r="D469" t="s" s="328">
        <v>309</v>
      </c>
      <c r="E469" t="b" s="317">
        <v>1</v>
      </c>
      <c r="F469" t="s" s="328">
        <v>261</v>
      </c>
      <c r="G469" t="s" s="328">
        <v>269</v>
      </c>
      <c r="H469" t="s" s="328">
        <f>C469&amp;"|"&amp;D469&amp;"|"&amp;E469&amp;"|"&amp;F469&amp;"|"&amp;G469</f>
        <v>681</v>
      </c>
      <c r="I469" s="332">
        <v>1.16285378811061</v>
      </c>
      <c r="J469" s="332">
        <v>19.5140113375536</v>
      </c>
      <c r="K469" t="s" s="333">
        <f>D469&amp;"|"&amp;F469&amp;""</f>
        <v>311</v>
      </c>
      <c r="L469" s="334"/>
      <c r="M469" s="334"/>
      <c r="N469" s="334"/>
      <c r="O469" s="334"/>
      <c r="P469" s="32"/>
    </row>
    <row r="470" ht="14.6" customHeight="1">
      <c r="A470" s="24"/>
      <c r="B470" s="31"/>
      <c r="C470" t="s" s="331">
        <v>649</v>
      </c>
      <c r="D470" t="s" s="328">
        <v>309</v>
      </c>
      <c r="E470" t="b" s="317">
        <v>1</v>
      </c>
      <c r="F470" t="s" s="328">
        <v>272</v>
      </c>
      <c r="G470" t="s" s="328">
        <v>262</v>
      </c>
      <c r="H470" t="s" s="328">
        <f>C470&amp;"|"&amp;D470&amp;"|"&amp;E470&amp;"|"&amp;F470&amp;"|"&amp;G470</f>
        <v>682</v>
      </c>
      <c r="I470" s="332">
        <v>0.198001080026559</v>
      </c>
      <c r="J470" s="332">
        <v>45.8994727941591</v>
      </c>
      <c r="K470" t="s" s="333">
        <f>D470&amp;"|"&amp;F470&amp;""</f>
        <v>314</v>
      </c>
      <c r="L470" s="334"/>
      <c r="M470" s="334"/>
      <c r="N470" s="334"/>
      <c r="O470" s="334"/>
      <c r="P470" s="32"/>
    </row>
    <row r="471" ht="14.6" customHeight="1">
      <c r="A471" s="24"/>
      <c r="B471" s="31"/>
      <c r="C471" t="s" s="331">
        <v>649</v>
      </c>
      <c r="D471" t="s" s="328">
        <v>315</v>
      </c>
      <c r="E471" t="b" s="317">
        <v>0</v>
      </c>
      <c r="F471" t="s" s="328">
        <v>261</v>
      </c>
      <c r="G471" t="s" s="328">
        <v>262</v>
      </c>
      <c r="H471" t="s" s="328">
        <f>C471&amp;"|"&amp;D471&amp;"|"&amp;E471&amp;"|"&amp;F471&amp;"|"&amp;G471</f>
        <v>683</v>
      </c>
      <c r="I471" s="332">
        <v>0.07553500268503199</v>
      </c>
      <c r="J471" s="332">
        <v>12.8646429684932</v>
      </c>
      <c r="K471" t="s" s="333">
        <f>D471&amp;"|"&amp;F471&amp;""</f>
        <v>317</v>
      </c>
      <c r="L471" s="334"/>
      <c r="M471" s="334"/>
      <c r="N471" s="334"/>
      <c r="O471" s="334"/>
      <c r="P471" s="32"/>
    </row>
    <row r="472" ht="14.6" customHeight="1">
      <c r="A472" s="24"/>
      <c r="B472" s="31"/>
      <c r="C472" t="s" s="331">
        <v>649</v>
      </c>
      <c r="D472" t="s" s="328">
        <v>315</v>
      </c>
      <c r="E472" t="b" s="317">
        <v>1</v>
      </c>
      <c r="F472" t="s" s="328">
        <v>261</v>
      </c>
      <c r="G472" t="s" s="328">
        <v>262</v>
      </c>
      <c r="H472" t="s" s="328">
        <f>C472&amp;"|"&amp;D472&amp;"|"&amp;E472&amp;"|"&amp;F472&amp;"|"&amp;G472</f>
        <v>684</v>
      </c>
      <c r="I472" s="332">
        <v>0.07553483465727009</v>
      </c>
      <c r="J472" s="332">
        <v>12.7836719856394</v>
      </c>
      <c r="K472" t="s" s="333">
        <f>D472&amp;"|"&amp;F472&amp;""</f>
        <v>317</v>
      </c>
      <c r="L472" s="334"/>
      <c r="M472" s="334"/>
      <c r="N472" s="334"/>
      <c r="O472" s="334"/>
      <c r="P472" s="32"/>
    </row>
    <row r="473" ht="14.6" customHeight="1">
      <c r="A473" s="24"/>
      <c r="B473" s="31"/>
      <c r="C473" t="s" s="331">
        <v>649</v>
      </c>
      <c r="D473" t="s" s="328">
        <v>315</v>
      </c>
      <c r="E473" t="b" s="317">
        <v>0</v>
      </c>
      <c r="F473" t="s" s="328">
        <v>261</v>
      </c>
      <c r="G473" t="s" s="328">
        <v>266</v>
      </c>
      <c r="H473" t="s" s="328">
        <f>C473&amp;"|"&amp;D473&amp;"|"&amp;E473&amp;"|"&amp;F473&amp;"|"&amp;G473</f>
        <v>685</v>
      </c>
      <c r="I473" s="332">
        <v>0.18135129226772</v>
      </c>
      <c r="J473" s="332">
        <v>9.95961584270062</v>
      </c>
      <c r="K473" t="s" s="333">
        <f>D473&amp;"|"&amp;F473&amp;""</f>
        <v>317</v>
      </c>
      <c r="L473" s="334"/>
      <c r="M473" s="334"/>
      <c r="N473" s="334"/>
      <c r="O473" s="334"/>
      <c r="P473" s="32"/>
    </row>
    <row r="474" ht="14.6" customHeight="1">
      <c r="A474" s="24"/>
      <c r="B474" s="31"/>
      <c r="C474" t="s" s="331">
        <v>649</v>
      </c>
      <c r="D474" t="s" s="328">
        <v>315</v>
      </c>
      <c r="E474" t="b" s="317">
        <v>1</v>
      </c>
      <c r="F474" t="s" s="328">
        <v>261</v>
      </c>
      <c r="G474" t="s" s="328">
        <v>266</v>
      </c>
      <c r="H474" t="s" s="328">
        <f>C474&amp;"|"&amp;D474&amp;"|"&amp;E474&amp;"|"&amp;F474&amp;"|"&amp;G474</f>
        <v>686</v>
      </c>
      <c r="I474" s="332">
        <v>0.181351083800223</v>
      </c>
      <c r="J474" s="332">
        <v>9.897951684242409</v>
      </c>
      <c r="K474" t="s" s="333">
        <f>D474&amp;"|"&amp;F474&amp;""</f>
        <v>317</v>
      </c>
      <c r="L474" s="334"/>
      <c r="M474" s="334"/>
      <c r="N474" s="334"/>
      <c r="O474" s="334"/>
      <c r="P474" s="32"/>
    </row>
    <row r="475" ht="14.6" customHeight="1">
      <c r="A475" s="24"/>
      <c r="B475" s="31"/>
      <c r="C475" t="s" s="331">
        <v>649</v>
      </c>
      <c r="D475" t="s" s="328">
        <v>315</v>
      </c>
      <c r="E475" t="b" s="317">
        <v>0</v>
      </c>
      <c r="F475" t="s" s="328">
        <v>261</v>
      </c>
      <c r="G475" t="s" s="328">
        <v>269</v>
      </c>
      <c r="H475" t="s" s="328">
        <f>C475&amp;"|"&amp;D475&amp;"|"&amp;E475&amp;"|"&amp;F475&amp;"|"&amp;G475</f>
        <v>687</v>
      </c>
      <c r="I475" s="332">
        <v>0.603183783981451</v>
      </c>
      <c r="J475" s="332">
        <v>6.98561964846647</v>
      </c>
      <c r="K475" t="s" s="333">
        <f>D475&amp;"|"&amp;F475&amp;""</f>
        <v>317</v>
      </c>
      <c r="L475" s="334"/>
      <c r="M475" s="334"/>
      <c r="N475" s="334"/>
      <c r="O475" s="334"/>
      <c r="P475" s="32"/>
    </row>
    <row r="476" ht="14.6" customHeight="1">
      <c r="A476" s="24"/>
      <c r="B476" s="31"/>
      <c r="C476" t="s" s="331">
        <v>649</v>
      </c>
      <c r="D476" t="s" s="328">
        <v>315</v>
      </c>
      <c r="E476" t="b" s="317">
        <v>1</v>
      </c>
      <c r="F476" t="s" s="328">
        <v>261</v>
      </c>
      <c r="G476" t="s" s="328">
        <v>269</v>
      </c>
      <c r="H476" t="s" s="328">
        <f>C476&amp;"|"&amp;D476&amp;"|"&amp;E476&amp;"|"&amp;F476&amp;"|"&amp;G476</f>
        <v>688</v>
      </c>
      <c r="I476" s="332">
        <v>0.60315362733514</v>
      </c>
      <c r="J476" s="332">
        <v>6.9670640157741</v>
      </c>
      <c r="K476" t="s" s="333">
        <f>D476&amp;"|"&amp;F476&amp;""</f>
        <v>317</v>
      </c>
      <c r="L476" s="334"/>
      <c r="M476" s="334"/>
      <c r="N476" s="334"/>
      <c r="O476" s="334"/>
      <c r="P476" s="32"/>
    </row>
    <row r="477" ht="14.6" customHeight="1">
      <c r="A477" s="24"/>
      <c r="B477" s="31"/>
      <c r="C477" t="s" s="331">
        <v>649</v>
      </c>
      <c r="D477" t="s" s="328">
        <v>315</v>
      </c>
      <c r="E477" t="b" s="317">
        <v>1</v>
      </c>
      <c r="F477" t="s" s="328">
        <v>272</v>
      </c>
      <c r="G477" t="s" s="328">
        <v>262</v>
      </c>
      <c r="H477" t="s" s="328">
        <f>C477&amp;"|"&amp;D477&amp;"|"&amp;E477&amp;"|"&amp;F477&amp;"|"&amp;G477</f>
        <v>689</v>
      </c>
      <c r="I477" s="332">
        <v>0.124665115558488</v>
      </c>
      <c r="J477" s="332">
        <v>13.5990994016784</v>
      </c>
      <c r="K477" t="s" s="333">
        <f>D477&amp;"|"&amp;F477&amp;""</f>
        <v>324</v>
      </c>
      <c r="L477" s="334"/>
      <c r="M477" s="334"/>
      <c r="N477" s="334"/>
      <c r="O477" s="334"/>
      <c r="P477" s="32"/>
    </row>
    <row r="478" ht="14.6" customHeight="1">
      <c r="A478" s="24"/>
      <c r="B478" s="31"/>
      <c r="C478" t="s" s="331">
        <v>649</v>
      </c>
      <c r="D478" t="s" s="328">
        <v>315</v>
      </c>
      <c r="E478" t="b" s="317">
        <v>1</v>
      </c>
      <c r="F478" t="s" s="328">
        <v>272</v>
      </c>
      <c r="G478" t="s" s="328">
        <v>266</v>
      </c>
      <c r="H478" t="s" s="328">
        <f>C478&amp;"|"&amp;D478&amp;"|"&amp;E478&amp;"|"&amp;F478&amp;"|"&amp;G478</f>
        <v>690</v>
      </c>
      <c r="I478" s="332">
        <v>0.330017573896108</v>
      </c>
      <c r="J478" s="332">
        <v>12.5574788473819</v>
      </c>
      <c r="K478" t="s" s="333">
        <f>D478&amp;"|"&amp;F478&amp;""</f>
        <v>324</v>
      </c>
      <c r="L478" s="334"/>
      <c r="M478" s="334"/>
      <c r="N478" s="334"/>
      <c r="O478" s="334"/>
      <c r="P478" s="32"/>
    </row>
    <row r="479" ht="14.6" customHeight="1">
      <c r="A479" s="24"/>
      <c r="B479" s="31"/>
      <c r="C479" t="s" s="331">
        <v>649</v>
      </c>
      <c r="D479" t="s" s="328">
        <v>326</v>
      </c>
      <c r="E479" t="b" s="317">
        <v>1</v>
      </c>
      <c r="F479" t="s" s="328">
        <v>261</v>
      </c>
      <c r="G479" t="s" s="328">
        <v>262</v>
      </c>
      <c r="H479" t="s" s="328">
        <f>C479&amp;"|"&amp;D479&amp;"|"&amp;E479&amp;"|"&amp;F479&amp;"|"&amp;G479</f>
        <v>691</v>
      </c>
      <c r="I479" s="332">
        <v>0.106494137211739</v>
      </c>
      <c r="J479" s="332">
        <v>24.7517696363235</v>
      </c>
      <c r="K479" t="s" s="333">
        <f>D479&amp;"|"&amp;F479&amp;""</f>
        <v>328</v>
      </c>
      <c r="L479" s="334"/>
      <c r="M479" s="334"/>
      <c r="N479" s="334"/>
      <c r="O479" s="334"/>
      <c r="P479" s="32"/>
    </row>
    <row r="480" ht="14.6" customHeight="1">
      <c r="A480" s="24"/>
      <c r="B480" s="31"/>
      <c r="C480" t="s" s="331">
        <v>649</v>
      </c>
      <c r="D480" t="s" s="328">
        <v>326</v>
      </c>
      <c r="E480" t="b" s="317">
        <v>1</v>
      </c>
      <c r="F480" t="s" s="328">
        <v>261</v>
      </c>
      <c r="G480" t="s" s="328">
        <v>266</v>
      </c>
      <c r="H480" t="s" s="328">
        <f>C480&amp;"|"&amp;D480&amp;"|"&amp;E480&amp;"|"&amp;F480&amp;"|"&amp;G480</f>
        <v>692</v>
      </c>
      <c r="I480" s="332">
        <v>0.506908768359462</v>
      </c>
      <c r="J480" s="332">
        <v>19.0259291096648</v>
      </c>
      <c r="K480" t="s" s="333">
        <f>D480&amp;"|"&amp;F480&amp;""</f>
        <v>328</v>
      </c>
      <c r="L480" s="334"/>
      <c r="M480" s="334"/>
      <c r="N480" s="334"/>
      <c r="O480" s="334"/>
      <c r="P480" s="32"/>
    </row>
    <row r="481" ht="14.6" customHeight="1">
      <c r="A481" s="24"/>
      <c r="B481" s="31"/>
      <c r="C481" t="s" s="331">
        <v>649</v>
      </c>
      <c r="D481" t="s" s="328">
        <v>326</v>
      </c>
      <c r="E481" t="b" s="317">
        <v>1</v>
      </c>
      <c r="F481" t="s" s="328">
        <v>261</v>
      </c>
      <c r="G481" t="s" s="328">
        <v>269</v>
      </c>
      <c r="H481" t="s" s="328">
        <f>C481&amp;"|"&amp;D481&amp;"|"&amp;E481&amp;"|"&amp;F481&amp;"|"&amp;G481</f>
        <v>693</v>
      </c>
      <c r="I481" s="332">
        <v>0.87085806685319</v>
      </c>
      <c r="J481" s="332">
        <v>16.128549596996</v>
      </c>
      <c r="K481" t="s" s="333">
        <f>D481&amp;"|"&amp;F481&amp;""</f>
        <v>328</v>
      </c>
      <c r="L481" s="334"/>
      <c r="M481" s="334"/>
      <c r="N481" s="334"/>
      <c r="O481" s="334"/>
      <c r="P481" s="32"/>
    </row>
    <row r="482" ht="14.6" customHeight="1">
      <c r="A482" s="24"/>
      <c r="B482" s="31"/>
      <c r="C482" t="s" s="331">
        <v>649</v>
      </c>
      <c r="D482" t="s" s="328">
        <v>326</v>
      </c>
      <c r="E482" t="b" s="317">
        <v>1</v>
      </c>
      <c r="F482" t="s" s="328">
        <v>272</v>
      </c>
      <c r="G482" t="s" s="328">
        <v>262</v>
      </c>
      <c r="H482" t="s" s="328">
        <f>C482&amp;"|"&amp;D482&amp;"|"&amp;E482&amp;"|"&amp;F482&amp;"|"&amp;G482</f>
        <v>694</v>
      </c>
      <c r="I482" s="332">
        <v>0.183198517405872</v>
      </c>
      <c r="J482" s="332">
        <v>26.2759614216527</v>
      </c>
      <c r="K482" t="s" s="333">
        <f>D482&amp;"|"&amp;F482&amp;""</f>
        <v>332</v>
      </c>
      <c r="L482" s="334"/>
      <c r="M482" s="334"/>
      <c r="N482" s="334"/>
      <c r="O482" s="334"/>
      <c r="P482" s="32"/>
    </row>
    <row r="483" ht="14.6" customHeight="1">
      <c r="A483" s="24"/>
      <c r="B483" s="31"/>
      <c r="C483" t="s" s="331">
        <v>695</v>
      </c>
      <c r="D483" t="s" s="328">
        <v>260</v>
      </c>
      <c r="E483" t="b" s="317">
        <v>0</v>
      </c>
      <c r="F483" t="s" s="328">
        <v>261</v>
      </c>
      <c r="G483" t="s" s="328">
        <v>262</v>
      </c>
      <c r="H483" t="s" s="328">
        <f>C483&amp;"|"&amp;D483&amp;"|"&amp;E483&amp;"|"&amp;F483&amp;"|"&amp;G483</f>
        <v>696</v>
      </c>
      <c r="I483" s="332">
        <v>0.143976262204939</v>
      </c>
      <c r="J483" s="332">
        <v>25.7338989054452</v>
      </c>
      <c r="K483" t="s" s="333">
        <f>D483&amp;"|"&amp;F483&amp;""</f>
        <v>264</v>
      </c>
      <c r="L483" s="334"/>
      <c r="M483" s="334"/>
      <c r="N483" s="334"/>
      <c r="O483" s="334"/>
      <c r="P483" s="32"/>
    </row>
    <row r="484" ht="14.6" customHeight="1">
      <c r="A484" s="24"/>
      <c r="B484" s="31"/>
      <c r="C484" t="s" s="331">
        <v>695</v>
      </c>
      <c r="D484" t="s" s="328">
        <v>260</v>
      </c>
      <c r="E484" t="b" s="317">
        <v>1</v>
      </c>
      <c r="F484" t="s" s="328">
        <v>261</v>
      </c>
      <c r="G484" t="s" s="328">
        <v>262</v>
      </c>
      <c r="H484" t="s" s="328">
        <f>C484&amp;"|"&amp;D484&amp;"|"&amp;E484&amp;"|"&amp;F484&amp;"|"&amp;G484</f>
        <v>697</v>
      </c>
      <c r="I484" s="332">
        <v>0.143964549768576</v>
      </c>
      <c r="J484" s="332">
        <v>25.6495033653306</v>
      </c>
      <c r="K484" t="s" s="333">
        <f>D484&amp;"|"&amp;F484&amp;""</f>
        <v>264</v>
      </c>
      <c r="L484" s="334"/>
      <c r="M484" s="334"/>
      <c r="N484" s="334"/>
      <c r="O484" s="334"/>
      <c r="P484" s="32"/>
    </row>
    <row r="485" ht="14.6" customHeight="1">
      <c r="A485" s="24"/>
      <c r="B485" s="31"/>
      <c r="C485" t="s" s="331">
        <v>695</v>
      </c>
      <c r="D485" t="s" s="328">
        <v>260</v>
      </c>
      <c r="E485" t="b" s="317">
        <v>0</v>
      </c>
      <c r="F485" t="s" s="328">
        <v>261</v>
      </c>
      <c r="G485" t="s" s="328">
        <v>266</v>
      </c>
      <c r="H485" t="s" s="328">
        <f>C485&amp;"|"&amp;D485&amp;"|"&amp;E485&amp;"|"&amp;F485&amp;"|"&amp;G485</f>
        <v>698</v>
      </c>
      <c r="I485" s="332">
        <v>0.682302028177656</v>
      </c>
      <c r="J485" s="332">
        <v>19.813657966146</v>
      </c>
      <c r="K485" t="s" s="333">
        <f>D485&amp;"|"&amp;F485&amp;""</f>
        <v>264</v>
      </c>
      <c r="L485" s="334"/>
      <c r="M485" s="334"/>
      <c r="N485" s="334"/>
      <c r="O485" s="334"/>
      <c r="P485" s="32"/>
    </row>
    <row r="486" ht="14.6" customHeight="1">
      <c r="A486" s="24"/>
      <c r="B486" s="31"/>
      <c r="C486" t="s" s="331">
        <v>695</v>
      </c>
      <c r="D486" t="s" s="328">
        <v>260</v>
      </c>
      <c r="E486" t="b" s="317">
        <v>1</v>
      </c>
      <c r="F486" t="s" s="328">
        <v>261</v>
      </c>
      <c r="G486" t="s" s="328">
        <v>266</v>
      </c>
      <c r="H486" t="s" s="328">
        <f>C486&amp;"|"&amp;D486&amp;"|"&amp;E486&amp;"|"&amp;F486&amp;"|"&amp;G486</f>
        <v>699</v>
      </c>
      <c r="I486" s="332">
        <v>0.682234552912392</v>
      </c>
      <c r="J486" s="332">
        <v>19.7546184914947</v>
      </c>
      <c r="K486" t="s" s="333">
        <f>D486&amp;"|"&amp;F486&amp;""</f>
        <v>264</v>
      </c>
      <c r="L486" s="334"/>
      <c r="M486" s="334"/>
      <c r="N486" s="334"/>
      <c r="O486" s="334"/>
      <c r="P486" s="32"/>
    </row>
    <row r="487" ht="14.6" customHeight="1">
      <c r="A487" s="24"/>
      <c r="B487" s="31"/>
      <c r="C487" t="s" s="331">
        <v>695</v>
      </c>
      <c r="D487" t="s" s="328">
        <v>260</v>
      </c>
      <c r="E487" t="b" s="317">
        <v>0</v>
      </c>
      <c r="F487" t="s" s="328">
        <v>261</v>
      </c>
      <c r="G487" t="s" s="328">
        <v>269</v>
      </c>
      <c r="H487" t="s" s="328">
        <f>C487&amp;"|"&amp;D487&amp;"|"&amp;E487&amp;"|"&amp;F487&amp;"|"&amp;G487</f>
        <v>700</v>
      </c>
      <c r="I487" s="332">
        <v>0.952951531715337</v>
      </c>
      <c r="J487" s="332">
        <v>18.3697429120027</v>
      </c>
      <c r="K487" t="s" s="333">
        <f>D487&amp;"|"&amp;F487&amp;""</f>
        <v>264</v>
      </c>
      <c r="L487" s="334"/>
      <c r="M487" s="334"/>
      <c r="N487" s="334"/>
      <c r="O487" s="334"/>
      <c r="P487" s="32"/>
    </row>
    <row r="488" ht="14.6" customHeight="1">
      <c r="A488" s="24"/>
      <c r="B488" s="31"/>
      <c r="C488" t="s" s="331">
        <v>695</v>
      </c>
      <c r="D488" t="s" s="328">
        <v>260</v>
      </c>
      <c r="E488" t="b" s="317">
        <v>1</v>
      </c>
      <c r="F488" t="s" s="328">
        <v>261</v>
      </c>
      <c r="G488" t="s" s="328">
        <v>269</v>
      </c>
      <c r="H488" t="s" s="328">
        <f>C488&amp;"|"&amp;D488&amp;"|"&amp;E488&amp;"|"&amp;F488&amp;"|"&amp;G488</f>
        <v>701</v>
      </c>
      <c r="I488" s="332">
        <v>0.952798402441844</v>
      </c>
      <c r="J488" s="332">
        <v>18.3209685510867</v>
      </c>
      <c r="K488" t="s" s="333">
        <f>D488&amp;"|"&amp;F488&amp;""</f>
        <v>264</v>
      </c>
      <c r="L488" s="334"/>
      <c r="M488" s="334"/>
      <c r="N488" s="334"/>
      <c r="O488" s="334"/>
      <c r="P488" s="32"/>
    </row>
    <row r="489" ht="14.6" customHeight="1">
      <c r="A489" s="24"/>
      <c r="B489" s="31"/>
      <c r="C489" t="s" s="331">
        <v>695</v>
      </c>
      <c r="D489" t="s" s="328">
        <v>260</v>
      </c>
      <c r="E489" t="b" s="317">
        <v>1</v>
      </c>
      <c r="F489" t="s" s="328">
        <v>272</v>
      </c>
      <c r="G489" t="s" s="328">
        <v>262</v>
      </c>
      <c r="H489" t="s" s="328">
        <f>C489&amp;"|"&amp;D489&amp;"|"&amp;E489&amp;"|"&amp;F489&amp;"|"&amp;G489</f>
        <v>702</v>
      </c>
      <c r="I489" s="332">
        <v>0.255618566443292</v>
      </c>
      <c r="J489" s="332">
        <v>27.256426374046</v>
      </c>
      <c r="K489" t="s" s="333">
        <f>D489&amp;"|"&amp;F489&amp;""</f>
        <v>274</v>
      </c>
      <c r="L489" s="334"/>
      <c r="M489" s="334"/>
      <c r="N489" s="334"/>
      <c r="O489" s="334"/>
      <c r="P489" s="32"/>
    </row>
    <row r="490" ht="14.6" customHeight="1">
      <c r="A490" s="24"/>
      <c r="B490" s="31"/>
      <c r="C490" t="s" s="331">
        <v>695</v>
      </c>
      <c r="D490" t="s" s="328">
        <v>260</v>
      </c>
      <c r="E490" t="b" s="317">
        <v>1</v>
      </c>
      <c r="F490" t="s" s="328">
        <v>272</v>
      </c>
      <c r="G490" t="s" s="328">
        <v>269</v>
      </c>
      <c r="H490" t="s" s="328">
        <f>C490&amp;"|"&amp;D490&amp;"|"&amp;E490&amp;"|"&amp;F490&amp;"|"&amp;G490</f>
        <v>703</v>
      </c>
      <c r="I490" s="332">
        <v>1.54412222509048</v>
      </c>
      <c r="J490" s="332">
        <v>21.128401937233</v>
      </c>
      <c r="K490" t="s" s="333">
        <f>D490&amp;"|"&amp;F490&amp;""</f>
        <v>274</v>
      </c>
      <c r="L490" s="334"/>
      <c r="M490" s="334"/>
      <c r="N490" s="334"/>
      <c r="O490" s="334"/>
      <c r="P490" s="32"/>
    </row>
    <row r="491" ht="14.6" customHeight="1">
      <c r="A491" s="24"/>
      <c r="B491" s="31"/>
      <c r="C491" t="s" s="331">
        <v>695</v>
      </c>
      <c r="D491" t="s" s="328">
        <v>275</v>
      </c>
      <c r="E491" t="b" s="317">
        <v>0</v>
      </c>
      <c r="F491" t="s" s="328">
        <v>261</v>
      </c>
      <c r="G491" t="s" s="328">
        <v>262</v>
      </c>
      <c r="H491" t="s" s="328">
        <f>C491&amp;"|"&amp;D491&amp;"|"&amp;E491&amp;"|"&amp;F491&amp;"|"&amp;G491</f>
        <v>704</v>
      </c>
      <c r="I491" s="332">
        <v>0.111886484414793</v>
      </c>
      <c r="J491" s="332">
        <v>21.0506359152945</v>
      </c>
      <c r="K491" t="s" s="333">
        <f>D491&amp;"|"&amp;F491&amp;""</f>
        <v>277</v>
      </c>
      <c r="L491" s="334"/>
      <c r="M491" s="334"/>
      <c r="N491" s="334"/>
      <c r="O491" s="334"/>
      <c r="P491" s="32"/>
    </row>
    <row r="492" ht="14.6" customHeight="1">
      <c r="A492" s="24"/>
      <c r="B492" s="31"/>
      <c r="C492" t="s" s="331">
        <v>695</v>
      </c>
      <c r="D492" t="s" s="328">
        <v>275</v>
      </c>
      <c r="E492" t="b" s="317">
        <v>1</v>
      </c>
      <c r="F492" t="s" s="328">
        <v>261</v>
      </c>
      <c r="G492" t="s" s="328">
        <v>262</v>
      </c>
      <c r="H492" t="s" s="328">
        <f>C492&amp;"|"&amp;D492&amp;"|"&amp;E492&amp;"|"&amp;F492&amp;"|"&amp;G492</f>
        <v>705</v>
      </c>
      <c r="I492" s="332">
        <v>0.111886484414793</v>
      </c>
      <c r="J492" s="332">
        <v>20.9917378605128</v>
      </c>
      <c r="K492" t="s" s="333">
        <f>D492&amp;"|"&amp;F492&amp;""</f>
        <v>277</v>
      </c>
      <c r="L492" s="334"/>
      <c r="M492" s="334"/>
      <c r="N492" s="334"/>
      <c r="O492" s="334"/>
      <c r="P492" s="32"/>
    </row>
    <row r="493" ht="14.6" customHeight="1">
      <c r="A493" s="24"/>
      <c r="B493" s="31"/>
      <c r="C493" t="s" s="331">
        <v>695</v>
      </c>
      <c r="D493" t="s" s="328">
        <v>275</v>
      </c>
      <c r="E493" t="b" s="317">
        <v>0</v>
      </c>
      <c r="F493" t="s" s="328">
        <v>261</v>
      </c>
      <c r="G493" t="s" s="328">
        <v>266</v>
      </c>
      <c r="H493" t="s" s="328">
        <f>C493&amp;"|"&amp;D493&amp;"|"&amp;E493&amp;"|"&amp;F493&amp;"|"&amp;G493</f>
        <v>706</v>
      </c>
      <c r="I493" s="332">
        <v>0.459821710295735</v>
      </c>
      <c r="J493" s="332">
        <v>15.440656269135</v>
      </c>
      <c r="K493" t="s" s="333">
        <f>D493&amp;"|"&amp;F493&amp;""</f>
        <v>277</v>
      </c>
      <c r="L493" s="334"/>
      <c r="M493" s="334"/>
      <c r="N493" s="334"/>
      <c r="O493" s="334"/>
      <c r="P493" s="32"/>
    </row>
    <row r="494" ht="14.6" customHeight="1">
      <c r="A494" s="24"/>
      <c r="B494" s="31"/>
      <c r="C494" t="s" s="331">
        <v>695</v>
      </c>
      <c r="D494" t="s" s="328">
        <v>275</v>
      </c>
      <c r="E494" t="b" s="317">
        <v>1</v>
      </c>
      <c r="F494" t="s" s="328">
        <v>261</v>
      </c>
      <c r="G494" t="s" s="328">
        <v>266</v>
      </c>
      <c r="H494" t="s" s="328">
        <f>C494&amp;"|"&amp;D494&amp;"|"&amp;E494&amp;"|"&amp;F494&amp;"|"&amp;G494</f>
        <v>707</v>
      </c>
      <c r="I494" s="332">
        <v>0.459821710295735</v>
      </c>
      <c r="J494" s="332">
        <v>15.4015995259807</v>
      </c>
      <c r="K494" t="s" s="333">
        <f>D494&amp;"|"&amp;F494&amp;""</f>
        <v>277</v>
      </c>
      <c r="L494" s="334"/>
      <c r="M494" s="334"/>
      <c r="N494" s="334"/>
      <c r="O494" s="334"/>
      <c r="P494" s="32"/>
    </row>
    <row r="495" ht="14.6" customHeight="1">
      <c r="A495" s="24"/>
      <c r="B495" s="31"/>
      <c r="C495" t="s" s="331">
        <v>695</v>
      </c>
      <c r="D495" t="s" s="328">
        <v>275</v>
      </c>
      <c r="E495" t="b" s="317">
        <v>0</v>
      </c>
      <c r="F495" t="s" s="328">
        <v>261</v>
      </c>
      <c r="G495" t="s" s="328">
        <v>269</v>
      </c>
      <c r="H495" t="s" s="328">
        <f>C495&amp;"|"&amp;D495&amp;"|"&amp;E495&amp;"|"&amp;F495&amp;"|"&amp;G495</f>
        <v>708</v>
      </c>
      <c r="I495" s="332">
        <v>0.7128134186751039</v>
      </c>
      <c r="J495" s="332">
        <v>13.6942727235284</v>
      </c>
      <c r="K495" t="s" s="333">
        <f>D495&amp;"|"&amp;F495&amp;""</f>
        <v>277</v>
      </c>
      <c r="L495" s="334"/>
      <c r="M495" s="334"/>
      <c r="N495" s="334"/>
      <c r="O495" s="334"/>
      <c r="P495" s="32"/>
    </row>
    <row r="496" ht="14.6" customHeight="1">
      <c r="A496" s="24"/>
      <c r="B496" s="31"/>
      <c r="C496" t="s" s="331">
        <v>695</v>
      </c>
      <c r="D496" t="s" s="328">
        <v>275</v>
      </c>
      <c r="E496" t="b" s="317">
        <v>1</v>
      </c>
      <c r="F496" t="s" s="328">
        <v>261</v>
      </c>
      <c r="G496" t="s" s="328">
        <v>269</v>
      </c>
      <c r="H496" t="s" s="328">
        <f>C496&amp;"|"&amp;D496&amp;"|"&amp;E496&amp;"|"&amp;F496&amp;"|"&amp;G496</f>
        <v>709</v>
      </c>
      <c r="I496" s="332">
        <v>0.7128134186751039</v>
      </c>
      <c r="J496" s="332">
        <v>13.6631049212303</v>
      </c>
      <c r="K496" t="s" s="333">
        <f>D496&amp;"|"&amp;F496&amp;""</f>
        <v>277</v>
      </c>
      <c r="L496" s="334"/>
      <c r="M496" s="334"/>
      <c r="N496" s="334"/>
      <c r="O496" s="334"/>
      <c r="P496" s="32"/>
    </row>
    <row r="497" ht="14.6" customHeight="1">
      <c r="A497" s="24"/>
      <c r="B497" s="31"/>
      <c r="C497" t="s" s="331">
        <v>695</v>
      </c>
      <c r="D497" t="s" s="328">
        <v>275</v>
      </c>
      <c r="E497" t="b" s="317">
        <v>1</v>
      </c>
      <c r="F497" t="s" s="328">
        <v>272</v>
      </c>
      <c r="G497" t="s" s="328">
        <v>262</v>
      </c>
      <c r="H497" t="s" s="328">
        <f>C497&amp;"|"&amp;D497&amp;"|"&amp;E497&amp;"|"&amp;F497&amp;"|"&amp;G497</f>
        <v>710</v>
      </c>
      <c r="I497" s="332">
        <v>0.202868615174235</v>
      </c>
      <c r="J497" s="332">
        <v>22.3681771724731</v>
      </c>
      <c r="K497" t="s" s="333">
        <f>D497&amp;"|"&amp;F497&amp;""</f>
        <v>284</v>
      </c>
      <c r="L497" s="334"/>
      <c r="M497" s="334"/>
      <c r="N497" s="334"/>
      <c r="O497" s="334"/>
      <c r="P497" s="32"/>
    </row>
    <row r="498" ht="14.6" customHeight="1">
      <c r="A498" s="24"/>
      <c r="B498" s="31"/>
      <c r="C498" t="s" s="331">
        <v>695</v>
      </c>
      <c r="D498" t="s" s="328">
        <v>275</v>
      </c>
      <c r="E498" t="b" s="317">
        <v>1</v>
      </c>
      <c r="F498" t="s" s="328">
        <v>272</v>
      </c>
      <c r="G498" t="s" s="328">
        <v>269</v>
      </c>
      <c r="H498" t="s" s="328">
        <f>C498&amp;"|"&amp;D498&amp;"|"&amp;E498&amp;"|"&amp;F498&amp;"|"&amp;G498</f>
        <v>711</v>
      </c>
      <c r="I498" s="332">
        <v>1.1888300720599</v>
      </c>
      <c r="J498" s="332">
        <v>15.5817905236031</v>
      </c>
      <c r="K498" t="s" s="333">
        <f>D498&amp;"|"&amp;F498&amp;""</f>
        <v>284</v>
      </c>
      <c r="L498" s="334"/>
      <c r="M498" s="334"/>
      <c r="N498" s="334"/>
      <c r="O498" s="334"/>
      <c r="P498" s="32"/>
    </row>
    <row r="499" ht="14.6" customHeight="1">
      <c r="A499" s="24"/>
      <c r="B499" s="31"/>
      <c r="C499" t="s" s="331">
        <v>695</v>
      </c>
      <c r="D499" t="s" s="328">
        <v>275</v>
      </c>
      <c r="E499" t="b" s="317">
        <v>0</v>
      </c>
      <c r="F499" t="s" s="328">
        <v>350</v>
      </c>
      <c r="G499" t="s" s="328">
        <v>266</v>
      </c>
      <c r="H499" t="s" s="328">
        <f>C499&amp;"|"&amp;D499&amp;"|"&amp;E499&amp;"|"&amp;F499&amp;"|"&amp;G499</f>
        <v>712</v>
      </c>
      <c r="I499" s="332">
        <v>1.86362926199134</v>
      </c>
      <c r="J499" s="332">
        <v>27.6494008226481</v>
      </c>
      <c r="K499" t="s" s="333">
        <f>D499&amp;"|"&amp;F499&amp;""</f>
        <v>352</v>
      </c>
      <c r="L499" s="334"/>
      <c r="M499" s="334"/>
      <c r="N499" s="334"/>
      <c r="O499" s="334"/>
      <c r="P499" s="32"/>
    </row>
    <row r="500" ht="14.6" customHeight="1">
      <c r="A500" s="24"/>
      <c r="B500" s="31"/>
      <c r="C500" t="s" s="331">
        <v>695</v>
      </c>
      <c r="D500" t="s" s="328">
        <v>275</v>
      </c>
      <c r="E500" t="b" s="317">
        <v>1</v>
      </c>
      <c r="F500" t="s" s="328">
        <v>350</v>
      </c>
      <c r="G500" t="s" s="328">
        <v>269</v>
      </c>
      <c r="H500" t="s" s="328">
        <f>C500&amp;"|"&amp;D500&amp;"|"&amp;E500&amp;"|"&amp;F500&amp;"|"&amp;G500</f>
        <v>713</v>
      </c>
      <c r="I500" s="332">
        <v>3.25454568570829</v>
      </c>
      <c r="J500" s="332">
        <v>22.3781504092623</v>
      </c>
      <c r="K500" t="s" s="333">
        <f>D500&amp;"|"&amp;F500&amp;""</f>
        <v>352</v>
      </c>
      <c r="L500" s="334"/>
      <c r="M500" s="334"/>
      <c r="N500" s="334"/>
      <c r="O500" s="334"/>
      <c r="P500" s="32"/>
    </row>
    <row r="501" ht="14.6" customHeight="1">
      <c r="A501" s="24"/>
      <c r="B501" s="31"/>
      <c r="C501" t="s" s="331">
        <v>695</v>
      </c>
      <c r="D501" t="s" s="328">
        <v>286</v>
      </c>
      <c r="E501" t="b" s="317">
        <v>0</v>
      </c>
      <c r="F501" t="s" s="328">
        <v>261</v>
      </c>
      <c r="G501" t="s" s="328">
        <v>262</v>
      </c>
      <c r="H501" t="s" s="328">
        <f>C501&amp;"|"&amp;D501&amp;"|"&amp;E501&amp;"|"&amp;F501&amp;"|"&amp;G501</f>
        <v>714</v>
      </c>
      <c r="I501" s="332">
        <v>0.123365514684659</v>
      </c>
      <c r="J501" s="332">
        <v>21.3223596764473</v>
      </c>
      <c r="K501" t="s" s="333">
        <f>D501&amp;"|"&amp;F501&amp;""</f>
        <v>288</v>
      </c>
      <c r="L501" s="334"/>
      <c r="M501" s="334"/>
      <c r="N501" s="334"/>
      <c r="O501" s="334"/>
      <c r="P501" s="32"/>
    </row>
    <row r="502" ht="14.6" customHeight="1">
      <c r="A502" s="24"/>
      <c r="B502" s="31"/>
      <c r="C502" t="s" s="331">
        <v>695</v>
      </c>
      <c r="D502" t="s" s="328">
        <v>286</v>
      </c>
      <c r="E502" t="b" s="317">
        <v>1</v>
      </c>
      <c r="F502" t="s" s="328">
        <v>261</v>
      </c>
      <c r="G502" t="s" s="328">
        <v>262</v>
      </c>
      <c r="H502" t="s" s="328">
        <f>C502&amp;"|"&amp;D502&amp;"|"&amp;E502&amp;"|"&amp;F502&amp;"|"&amp;G502</f>
        <v>715</v>
      </c>
      <c r="I502" s="332">
        <v>0.123365514684659</v>
      </c>
      <c r="J502" s="332">
        <v>21.2605113493201</v>
      </c>
      <c r="K502" t="s" s="333">
        <f>D502&amp;"|"&amp;F502&amp;""</f>
        <v>288</v>
      </c>
      <c r="L502" s="334"/>
      <c r="M502" s="334"/>
      <c r="N502" s="334"/>
      <c r="O502" s="334"/>
      <c r="P502" s="32"/>
    </row>
    <row r="503" ht="14.6" customHeight="1">
      <c r="A503" s="24"/>
      <c r="B503" s="31"/>
      <c r="C503" t="s" s="331">
        <v>695</v>
      </c>
      <c r="D503" t="s" s="328">
        <v>286</v>
      </c>
      <c r="E503" t="b" s="317">
        <v>0</v>
      </c>
      <c r="F503" t="s" s="328">
        <v>261</v>
      </c>
      <c r="G503" t="s" s="328">
        <v>266</v>
      </c>
      <c r="H503" t="s" s="328">
        <f>C503&amp;"|"&amp;D503&amp;"|"&amp;E503&amp;"|"&amp;F503&amp;"|"&amp;G503</f>
        <v>716</v>
      </c>
      <c r="I503" s="332">
        <v>0.564811986140873</v>
      </c>
      <c r="J503" s="332">
        <v>15.467705626671</v>
      </c>
      <c r="K503" t="s" s="333">
        <f>D503&amp;"|"&amp;F503&amp;""</f>
        <v>288</v>
      </c>
      <c r="L503" s="334"/>
      <c r="M503" s="334"/>
      <c r="N503" s="334"/>
      <c r="O503" s="334"/>
      <c r="P503" s="32"/>
    </row>
    <row r="504" ht="14.6" customHeight="1">
      <c r="A504" s="24"/>
      <c r="B504" s="31"/>
      <c r="C504" t="s" s="331">
        <v>695</v>
      </c>
      <c r="D504" t="s" s="328">
        <v>286</v>
      </c>
      <c r="E504" t="b" s="317">
        <v>1</v>
      </c>
      <c r="F504" t="s" s="328">
        <v>261</v>
      </c>
      <c r="G504" t="s" s="328">
        <v>266</v>
      </c>
      <c r="H504" t="s" s="328">
        <f>C504&amp;"|"&amp;D504&amp;"|"&amp;E504&amp;"|"&amp;F504&amp;"|"&amp;G504</f>
        <v>717</v>
      </c>
      <c r="I504" s="332">
        <v>0.564811986140873</v>
      </c>
      <c r="J504" s="332">
        <v>15.4268076984268</v>
      </c>
      <c r="K504" t="s" s="333">
        <f>D504&amp;"|"&amp;F504&amp;""</f>
        <v>288</v>
      </c>
      <c r="L504" s="334"/>
      <c r="M504" s="334"/>
      <c r="N504" s="334"/>
      <c r="O504" s="334"/>
      <c r="P504" s="32"/>
    </row>
    <row r="505" ht="14.6" customHeight="1">
      <c r="A505" s="24"/>
      <c r="B505" s="31"/>
      <c r="C505" t="s" s="331">
        <v>695</v>
      </c>
      <c r="D505" t="s" s="328">
        <v>286</v>
      </c>
      <c r="E505" t="b" s="317">
        <v>0</v>
      </c>
      <c r="F505" t="s" s="328">
        <v>261</v>
      </c>
      <c r="G505" t="s" s="328">
        <v>269</v>
      </c>
      <c r="H505" t="s" s="328">
        <f>C505&amp;"|"&amp;D505&amp;"|"&amp;E505&amp;"|"&amp;F505&amp;"|"&amp;G505</f>
        <v>718</v>
      </c>
      <c r="I505" s="332">
        <v>0.821982566105501</v>
      </c>
      <c r="J505" s="332">
        <v>13.6414884055892</v>
      </c>
      <c r="K505" t="s" s="333">
        <f>D505&amp;"|"&amp;F505&amp;""</f>
        <v>288</v>
      </c>
      <c r="L505" s="334"/>
      <c r="M505" s="334"/>
      <c r="N505" s="334"/>
      <c r="O505" s="334"/>
      <c r="P505" s="32"/>
    </row>
    <row r="506" ht="14.6" customHeight="1">
      <c r="A506" s="24"/>
      <c r="B506" s="31"/>
      <c r="C506" t="s" s="331">
        <v>695</v>
      </c>
      <c r="D506" t="s" s="328">
        <v>286</v>
      </c>
      <c r="E506" t="b" s="317">
        <v>1</v>
      </c>
      <c r="F506" t="s" s="328">
        <v>272</v>
      </c>
      <c r="G506" t="s" s="328">
        <v>262</v>
      </c>
      <c r="H506" t="s" s="328">
        <f>C506&amp;"|"&amp;D506&amp;"|"&amp;E506&amp;"|"&amp;F506&amp;"|"&amp;G506</f>
        <v>719</v>
      </c>
      <c r="I506" s="332">
        <v>0.225410517637072</v>
      </c>
      <c r="J506" s="332">
        <v>22.7698958630224</v>
      </c>
      <c r="K506" t="s" s="333">
        <f>D506&amp;"|"&amp;F506&amp;""</f>
        <v>294</v>
      </c>
      <c r="L506" s="334"/>
      <c r="M506" s="334"/>
      <c r="N506" s="334"/>
      <c r="O506" s="334"/>
      <c r="P506" s="32"/>
    </row>
    <row r="507" ht="14.6" customHeight="1">
      <c r="A507" s="24"/>
      <c r="B507" s="31"/>
      <c r="C507" t="s" s="331">
        <v>695</v>
      </c>
      <c r="D507" t="s" s="328">
        <v>302</v>
      </c>
      <c r="E507" t="b" s="317">
        <v>0</v>
      </c>
      <c r="F507" t="s" s="328">
        <v>261</v>
      </c>
      <c r="G507" t="s" s="328">
        <v>262</v>
      </c>
      <c r="H507" t="s" s="328">
        <f>C507&amp;"|"&amp;D507&amp;"|"&amp;E507&amp;"|"&amp;F507&amp;"|"&amp;G507</f>
        <v>720</v>
      </c>
      <c r="I507" s="332">
        <v>0.143017276351084</v>
      </c>
      <c r="J507" s="332">
        <v>56.5736064135004</v>
      </c>
      <c r="K507" t="s" s="333">
        <f>D507&amp;"|"&amp;F507&amp;""</f>
        <v>304</v>
      </c>
      <c r="L507" s="334"/>
      <c r="M507" s="334"/>
      <c r="N507" s="334"/>
      <c r="O507" s="334"/>
      <c r="P507" s="32"/>
    </row>
    <row r="508" ht="14.6" customHeight="1">
      <c r="A508" s="24"/>
      <c r="B508" s="31"/>
      <c r="C508" t="s" s="331">
        <v>695</v>
      </c>
      <c r="D508" t="s" s="328">
        <v>302</v>
      </c>
      <c r="E508" t="b" s="317">
        <v>1</v>
      </c>
      <c r="F508" t="s" s="328">
        <v>261</v>
      </c>
      <c r="G508" t="s" s="328">
        <v>262</v>
      </c>
      <c r="H508" t="s" s="328">
        <f>C508&amp;"|"&amp;D508&amp;"|"&amp;E508&amp;"|"&amp;F508&amp;"|"&amp;G508</f>
        <v>721</v>
      </c>
      <c r="I508" s="332">
        <v>0.141190565561445</v>
      </c>
      <c r="J508" s="332">
        <v>56.6473224918469</v>
      </c>
      <c r="K508" t="s" s="333">
        <f>D508&amp;"|"&amp;F508&amp;""</f>
        <v>304</v>
      </c>
      <c r="L508" s="334"/>
      <c r="M508" s="334"/>
      <c r="N508" s="334"/>
      <c r="O508" s="334"/>
      <c r="P508" s="32"/>
    </row>
    <row r="509" ht="14.6" customHeight="1">
      <c r="A509" s="24"/>
      <c r="B509" s="31"/>
      <c r="C509" t="s" s="331">
        <v>695</v>
      </c>
      <c r="D509" t="s" s="328">
        <v>302</v>
      </c>
      <c r="E509" t="b" s="317">
        <v>1</v>
      </c>
      <c r="F509" t="s" s="328">
        <v>261</v>
      </c>
      <c r="G509" t="s" s="328">
        <v>266</v>
      </c>
      <c r="H509" t="s" s="328">
        <f>C509&amp;"|"&amp;D509&amp;"|"&amp;E509&amp;"|"&amp;F509&amp;"|"&amp;G509</f>
        <v>722</v>
      </c>
      <c r="I509" s="332">
        <v>0.472165741167591</v>
      </c>
      <c r="J509" s="332">
        <v>38.2875758931068</v>
      </c>
      <c r="K509" t="s" s="333">
        <f>D509&amp;"|"&amp;F509&amp;""</f>
        <v>304</v>
      </c>
      <c r="L509" s="334"/>
      <c r="M509" s="334"/>
      <c r="N509" s="334"/>
      <c r="O509" s="334"/>
      <c r="P509" s="32"/>
    </row>
    <row r="510" ht="14.6" customHeight="1">
      <c r="A510" s="24"/>
      <c r="B510" s="31"/>
      <c r="C510" t="s" s="331">
        <v>695</v>
      </c>
      <c r="D510" t="s" s="328">
        <v>302</v>
      </c>
      <c r="E510" t="b" s="317">
        <v>0</v>
      </c>
      <c r="F510" t="s" s="328">
        <v>261</v>
      </c>
      <c r="G510" t="s" s="328">
        <v>269</v>
      </c>
      <c r="H510" t="s" s="328">
        <f>C510&amp;"|"&amp;D510&amp;"|"&amp;E510&amp;"|"&amp;F510&amp;"|"&amp;G510</f>
        <v>723</v>
      </c>
      <c r="I510" s="332">
        <v>0.7994519840484</v>
      </c>
      <c r="J510" s="332">
        <v>32.4171954682457</v>
      </c>
      <c r="K510" t="s" s="333">
        <f>D510&amp;"|"&amp;F510&amp;""</f>
        <v>304</v>
      </c>
      <c r="L510" s="334"/>
      <c r="M510" s="334"/>
      <c r="N510" s="334"/>
      <c r="O510" s="334"/>
      <c r="P510" s="32"/>
    </row>
    <row r="511" ht="14.6" customHeight="1">
      <c r="A511" s="24"/>
      <c r="B511" s="31"/>
      <c r="C511" t="s" s="331">
        <v>695</v>
      </c>
      <c r="D511" t="s" s="328">
        <v>302</v>
      </c>
      <c r="E511" t="b" s="317">
        <v>1</v>
      </c>
      <c r="F511" t="s" s="328">
        <v>261</v>
      </c>
      <c r="G511" t="s" s="328">
        <v>269</v>
      </c>
      <c r="H511" t="s" s="328">
        <f>C511&amp;"|"&amp;D511&amp;"|"&amp;E511&amp;"|"&amp;F511&amp;"|"&amp;G511</f>
        <v>724</v>
      </c>
      <c r="I511" s="332">
        <v>0.783825141960564</v>
      </c>
      <c r="J511" s="332">
        <v>30.7961837159599</v>
      </c>
      <c r="K511" t="s" s="333">
        <f>D511&amp;"|"&amp;F511&amp;""</f>
        <v>304</v>
      </c>
      <c r="L511" s="334"/>
      <c r="M511" s="334"/>
      <c r="N511" s="334"/>
      <c r="O511" s="334"/>
      <c r="P511" s="32"/>
    </row>
    <row r="512" ht="14.6" customHeight="1">
      <c r="A512" s="24"/>
      <c r="B512" s="31"/>
      <c r="C512" t="s" s="331">
        <v>695</v>
      </c>
      <c r="D512" t="s" s="328">
        <v>309</v>
      </c>
      <c r="E512" t="b" s="317">
        <v>0</v>
      </c>
      <c r="F512" t="s" s="328">
        <v>261</v>
      </c>
      <c r="G512" t="s" s="328">
        <v>262</v>
      </c>
      <c r="H512" t="s" s="328">
        <f>C512&amp;"|"&amp;D512&amp;"|"&amp;E512&amp;"|"&amp;F512&amp;"|"&amp;G512</f>
        <v>725</v>
      </c>
      <c r="I512" s="332">
        <v>0.144046520262797</v>
      </c>
      <c r="J512" s="332">
        <v>29.8932784607129</v>
      </c>
      <c r="K512" t="s" s="333">
        <f>D512&amp;"|"&amp;F512&amp;""</f>
        <v>311</v>
      </c>
      <c r="L512" s="334"/>
      <c r="M512" s="334"/>
      <c r="N512" s="334"/>
      <c r="O512" s="334"/>
      <c r="P512" s="32"/>
    </row>
    <row r="513" ht="14.6" customHeight="1">
      <c r="A513" s="24"/>
      <c r="B513" s="31"/>
      <c r="C513" t="s" s="331">
        <v>695</v>
      </c>
      <c r="D513" t="s" s="328">
        <v>309</v>
      </c>
      <c r="E513" t="b" s="317">
        <v>1</v>
      </c>
      <c r="F513" t="s" s="328">
        <v>261</v>
      </c>
      <c r="G513" t="s" s="328">
        <v>262</v>
      </c>
      <c r="H513" t="s" s="328">
        <f>C513&amp;"|"&amp;D513&amp;"|"&amp;E513&amp;"|"&amp;F513&amp;"|"&amp;G513</f>
        <v>726</v>
      </c>
      <c r="I513" s="332">
        <v>0.143114888292019</v>
      </c>
      <c r="J513" s="332">
        <v>29.653500513140</v>
      </c>
      <c r="K513" t="s" s="333">
        <f>D513&amp;"|"&amp;F513&amp;""</f>
        <v>311</v>
      </c>
      <c r="L513" s="334"/>
      <c r="M513" s="334"/>
      <c r="N513" s="334"/>
      <c r="O513" s="334"/>
      <c r="P513" s="32"/>
    </row>
    <row r="514" ht="14.6" customHeight="1">
      <c r="A514" s="24"/>
      <c r="B514" s="31"/>
      <c r="C514" t="s" s="331">
        <v>695</v>
      </c>
      <c r="D514" t="s" s="328">
        <v>309</v>
      </c>
      <c r="E514" t="b" s="317">
        <v>0</v>
      </c>
      <c r="F514" t="s" s="328">
        <v>261</v>
      </c>
      <c r="G514" t="s" s="328">
        <v>266</v>
      </c>
      <c r="H514" t="s" s="328">
        <f>C514&amp;"|"&amp;D514&amp;"|"&amp;E514&amp;"|"&amp;F514&amp;"|"&amp;G514</f>
        <v>727</v>
      </c>
      <c r="I514" s="332">
        <v>0.380566221014186</v>
      </c>
      <c r="J514" s="332">
        <v>22.7638457994262</v>
      </c>
      <c r="K514" t="s" s="333">
        <f>D514&amp;"|"&amp;F514&amp;""</f>
        <v>311</v>
      </c>
      <c r="L514" s="334"/>
      <c r="M514" s="334"/>
      <c r="N514" s="334"/>
      <c r="O514" s="334"/>
      <c r="P514" s="32"/>
    </row>
    <row r="515" ht="14.6" customHeight="1">
      <c r="A515" s="24"/>
      <c r="B515" s="31"/>
      <c r="C515" t="s" s="331">
        <v>695</v>
      </c>
      <c r="D515" t="s" s="328">
        <v>309</v>
      </c>
      <c r="E515" t="b" s="317">
        <v>0</v>
      </c>
      <c r="F515" t="s" s="328">
        <v>261</v>
      </c>
      <c r="G515" t="s" s="328">
        <v>269</v>
      </c>
      <c r="H515" t="s" s="328">
        <f>C515&amp;"|"&amp;D515&amp;"|"&amp;E515&amp;"|"&amp;F515&amp;"|"&amp;G515</f>
        <v>728</v>
      </c>
      <c r="I515" s="332">
        <v>0.949250763754597</v>
      </c>
      <c r="J515" s="332">
        <v>15.3280078837203</v>
      </c>
      <c r="K515" t="s" s="333">
        <f>D515&amp;"|"&amp;F515&amp;""</f>
        <v>311</v>
      </c>
      <c r="L515" s="334"/>
      <c r="M515" s="334"/>
      <c r="N515" s="334"/>
      <c r="O515" s="334"/>
      <c r="P515" s="32"/>
    </row>
    <row r="516" ht="14.6" customHeight="1">
      <c r="A516" s="24"/>
      <c r="B516" s="31"/>
      <c r="C516" t="s" s="331">
        <v>695</v>
      </c>
      <c r="D516" t="s" s="328">
        <v>309</v>
      </c>
      <c r="E516" t="b" s="317">
        <v>1</v>
      </c>
      <c r="F516" t="s" s="328">
        <v>261</v>
      </c>
      <c r="G516" t="s" s="328">
        <v>269</v>
      </c>
      <c r="H516" t="s" s="328">
        <f>C516&amp;"|"&amp;D516&amp;"|"&amp;E516&amp;"|"&amp;F516&amp;"|"&amp;G516</f>
        <v>729</v>
      </c>
      <c r="I516" s="332">
        <v>0.933018828692611</v>
      </c>
      <c r="J516" s="332">
        <v>15.1054237153939</v>
      </c>
      <c r="K516" t="s" s="333">
        <f>D516&amp;"|"&amp;F516&amp;""</f>
        <v>311</v>
      </c>
      <c r="L516" s="334"/>
      <c r="M516" s="334"/>
      <c r="N516" s="334"/>
      <c r="O516" s="334"/>
      <c r="P516" s="32"/>
    </row>
    <row r="517" ht="14.6" customHeight="1">
      <c r="A517" s="24"/>
      <c r="B517" s="31"/>
      <c r="C517" t="s" s="331">
        <v>695</v>
      </c>
      <c r="D517" t="s" s="328">
        <v>309</v>
      </c>
      <c r="E517" t="b" s="317">
        <v>1</v>
      </c>
      <c r="F517" t="s" s="328">
        <v>350</v>
      </c>
      <c r="G517" t="s" s="328">
        <v>269</v>
      </c>
      <c r="H517" t="s" s="328">
        <f>C517&amp;"|"&amp;D517&amp;"|"&amp;E517&amp;"|"&amp;F517&amp;"|"&amp;G517</f>
        <v>730</v>
      </c>
      <c r="I517" s="332">
        <v>3.54431125816062</v>
      </c>
      <c r="J517" s="332">
        <v>29.875371276662</v>
      </c>
      <c r="K517" t="s" s="333">
        <f>D517&amp;"|"&amp;F517&amp;""</f>
        <v>373</v>
      </c>
      <c r="L517" s="334"/>
      <c r="M517" s="334"/>
      <c r="N517" s="334"/>
      <c r="O517" s="334"/>
      <c r="P517" s="32"/>
    </row>
    <row r="518" ht="14.6" customHeight="1">
      <c r="A518" s="24"/>
      <c r="B518" s="31"/>
      <c r="C518" t="s" s="331">
        <v>695</v>
      </c>
      <c r="D518" t="s" s="328">
        <v>315</v>
      </c>
      <c r="E518" t="b" s="317">
        <v>0</v>
      </c>
      <c r="F518" t="s" s="328">
        <v>261</v>
      </c>
      <c r="G518" t="s" s="328">
        <v>262</v>
      </c>
      <c r="H518" t="s" s="328">
        <f>C518&amp;"|"&amp;D518&amp;"|"&amp;E518&amp;"|"&amp;F518&amp;"|"&amp;G518</f>
        <v>731</v>
      </c>
      <c r="I518" s="332">
        <v>0.103596493984798</v>
      </c>
      <c r="J518" s="332">
        <v>14.4719178996449</v>
      </c>
      <c r="K518" t="s" s="333">
        <f>D518&amp;"|"&amp;F518&amp;""</f>
        <v>317</v>
      </c>
      <c r="L518" s="334"/>
      <c r="M518" s="334"/>
      <c r="N518" s="334"/>
      <c r="O518" s="334"/>
      <c r="P518" s="32"/>
    </row>
    <row r="519" ht="14.6" customHeight="1">
      <c r="A519" s="24"/>
      <c r="B519" s="31"/>
      <c r="C519" t="s" s="331">
        <v>695</v>
      </c>
      <c r="D519" t="s" s="328">
        <v>315</v>
      </c>
      <c r="E519" t="b" s="317">
        <v>1</v>
      </c>
      <c r="F519" t="s" s="328">
        <v>261</v>
      </c>
      <c r="G519" t="s" s="328">
        <v>262</v>
      </c>
      <c r="H519" t="s" s="328">
        <f>C519&amp;"|"&amp;D519&amp;"|"&amp;E519&amp;"|"&amp;F519&amp;"|"&amp;G519</f>
        <v>732</v>
      </c>
      <c r="I519" s="332">
        <v>0.103596219032827</v>
      </c>
      <c r="J519" s="332">
        <v>14.3768777785843</v>
      </c>
      <c r="K519" t="s" s="333">
        <f>D519&amp;"|"&amp;F519&amp;""</f>
        <v>317</v>
      </c>
      <c r="L519" s="334"/>
      <c r="M519" s="334"/>
      <c r="N519" s="334"/>
      <c r="O519" s="334"/>
      <c r="P519" s="32"/>
    </row>
    <row r="520" ht="14.6" customHeight="1">
      <c r="A520" s="24"/>
      <c r="B520" s="31"/>
      <c r="C520" t="s" s="331">
        <v>695</v>
      </c>
      <c r="D520" t="s" s="328">
        <v>315</v>
      </c>
      <c r="E520" t="b" s="317">
        <v>0</v>
      </c>
      <c r="F520" t="s" s="328">
        <v>261</v>
      </c>
      <c r="G520" t="s" s="328">
        <v>266</v>
      </c>
      <c r="H520" t="s" s="328">
        <f>C520&amp;"|"&amp;D520&amp;"|"&amp;E520&amp;"|"&amp;F520&amp;"|"&amp;G520</f>
        <v>733</v>
      </c>
      <c r="I520" s="332">
        <v>0.194380590624461</v>
      </c>
      <c r="J520" s="332">
        <v>11.249666131593</v>
      </c>
      <c r="K520" t="s" s="333">
        <f>D520&amp;"|"&amp;F520&amp;""</f>
        <v>317</v>
      </c>
      <c r="L520" s="334"/>
      <c r="M520" s="334"/>
      <c r="N520" s="334"/>
      <c r="O520" s="334"/>
      <c r="P520" s="32"/>
    </row>
    <row r="521" ht="14.6" customHeight="1">
      <c r="A521" s="24"/>
      <c r="B521" s="31"/>
      <c r="C521" t="s" s="331">
        <v>695</v>
      </c>
      <c r="D521" t="s" s="328">
        <v>315</v>
      </c>
      <c r="E521" t="b" s="317">
        <v>1</v>
      </c>
      <c r="F521" t="s" s="328">
        <v>261</v>
      </c>
      <c r="G521" t="s" s="328">
        <v>266</v>
      </c>
      <c r="H521" t="s" s="328">
        <f>C521&amp;"|"&amp;D521&amp;"|"&amp;E521&amp;"|"&amp;F521&amp;"|"&amp;G521</f>
        <v>734</v>
      </c>
      <c r="I521" s="332">
        <v>0.194380249498992</v>
      </c>
      <c r="J521" s="332">
        <v>11.1771703873465</v>
      </c>
      <c r="K521" t="s" s="333">
        <f>D521&amp;"|"&amp;F521&amp;""</f>
        <v>317</v>
      </c>
      <c r="L521" s="334"/>
      <c r="M521" s="334"/>
      <c r="N521" s="334"/>
      <c r="O521" s="334"/>
      <c r="P521" s="32"/>
    </row>
    <row r="522" ht="14.6" customHeight="1">
      <c r="A522" s="24"/>
      <c r="B522" s="31"/>
      <c r="C522" t="s" s="331">
        <v>695</v>
      </c>
      <c r="D522" t="s" s="328">
        <v>315</v>
      </c>
      <c r="E522" t="b" s="317">
        <v>0</v>
      </c>
      <c r="F522" t="s" s="328">
        <v>261</v>
      </c>
      <c r="G522" t="s" s="328">
        <v>269</v>
      </c>
      <c r="H522" t="s" s="328">
        <f>C522&amp;"|"&amp;D522&amp;"|"&amp;E522&amp;"|"&amp;F522&amp;"|"&amp;G522</f>
        <v>735</v>
      </c>
      <c r="I522" s="332">
        <v>0.629988611375255</v>
      </c>
      <c r="J522" s="332">
        <v>8.09023915778581</v>
      </c>
      <c r="K522" t="s" s="333">
        <f>D522&amp;"|"&amp;F522&amp;""</f>
        <v>317</v>
      </c>
      <c r="L522" s="334"/>
      <c r="M522" s="334"/>
      <c r="N522" s="334"/>
      <c r="O522" s="334"/>
      <c r="P522" s="32"/>
    </row>
    <row r="523" ht="14.6" customHeight="1">
      <c r="A523" s="24"/>
      <c r="B523" s="31"/>
      <c r="C523" t="s" s="331">
        <v>695</v>
      </c>
      <c r="D523" t="s" s="328">
        <v>315</v>
      </c>
      <c r="E523" t="b" s="317">
        <v>1</v>
      </c>
      <c r="F523" t="s" s="328">
        <v>261</v>
      </c>
      <c r="G523" t="s" s="328">
        <v>269</v>
      </c>
      <c r="H523" t="s" s="328">
        <f>C523&amp;"|"&amp;D523&amp;"|"&amp;E523&amp;"|"&amp;F523&amp;"|"&amp;G523</f>
        <v>736</v>
      </c>
      <c r="I523" s="332">
        <v>0.629953314277193</v>
      </c>
      <c r="J523" s="332">
        <v>8.068691347905769</v>
      </c>
      <c r="K523" t="s" s="333">
        <f>D523&amp;"|"&amp;F523&amp;""</f>
        <v>317</v>
      </c>
      <c r="L523" s="334"/>
      <c r="M523" s="334"/>
      <c r="N523" s="334"/>
      <c r="O523" s="334"/>
      <c r="P523" s="32"/>
    </row>
    <row r="524" ht="14.6" customHeight="1">
      <c r="A524" s="24"/>
      <c r="B524" s="31"/>
      <c r="C524" t="s" s="331">
        <v>695</v>
      </c>
      <c r="D524" t="s" s="328">
        <v>315</v>
      </c>
      <c r="E524" t="b" s="317">
        <v>1</v>
      </c>
      <c r="F524" t="s" s="328">
        <v>272</v>
      </c>
      <c r="G524" t="s" s="328">
        <v>262</v>
      </c>
      <c r="H524" t="s" s="328">
        <f>C524&amp;"|"&amp;D524&amp;"|"&amp;E524&amp;"|"&amp;F524&amp;"|"&amp;G524</f>
        <v>737</v>
      </c>
      <c r="I524" s="332">
        <v>0.165594998415271</v>
      </c>
      <c r="J524" s="332">
        <v>15.2863798971513</v>
      </c>
      <c r="K524" t="s" s="333">
        <f>D524&amp;"|"&amp;F524&amp;""</f>
        <v>324</v>
      </c>
      <c r="L524" s="334"/>
      <c r="M524" s="334"/>
      <c r="N524" s="334"/>
      <c r="O524" s="334"/>
      <c r="P524" s="32"/>
    </row>
    <row r="525" ht="14.6" customHeight="1">
      <c r="A525" s="24"/>
      <c r="B525" s="31"/>
      <c r="C525" t="s" s="331">
        <v>695</v>
      </c>
      <c r="D525" t="s" s="328">
        <v>315</v>
      </c>
      <c r="E525" t="b" s="317">
        <v>1</v>
      </c>
      <c r="F525" t="s" s="328">
        <v>272</v>
      </c>
      <c r="G525" t="s" s="328">
        <v>269</v>
      </c>
      <c r="H525" t="s" s="328">
        <f>C525&amp;"|"&amp;D525&amp;"|"&amp;E525&amp;"|"&amp;F525&amp;"|"&amp;G525</f>
        <v>738</v>
      </c>
      <c r="I525" s="332">
        <v>1.06085111115405</v>
      </c>
      <c r="J525" s="332">
        <v>10.4825415236082</v>
      </c>
      <c r="K525" t="s" s="333">
        <f>D525&amp;"|"&amp;F525&amp;""</f>
        <v>324</v>
      </c>
      <c r="L525" s="334"/>
      <c r="M525" s="334"/>
      <c r="N525" s="334"/>
      <c r="O525" s="334"/>
      <c r="P525" s="32"/>
    </row>
    <row r="526" ht="14.6" customHeight="1">
      <c r="A526" s="24"/>
      <c r="B526" s="31"/>
      <c r="C526" t="s" s="331">
        <v>695</v>
      </c>
      <c r="D526" t="s" s="328">
        <v>315</v>
      </c>
      <c r="E526" t="b" s="317">
        <v>0</v>
      </c>
      <c r="F526" t="s" s="328">
        <v>350</v>
      </c>
      <c r="G526" t="s" s="328">
        <v>262</v>
      </c>
      <c r="H526" t="s" s="328">
        <f>C526&amp;"|"&amp;D526&amp;"|"&amp;E526&amp;"|"&amp;F526&amp;"|"&amp;G526</f>
        <v>739</v>
      </c>
      <c r="I526" s="332">
        <v>0.379779439360546</v>
      </c>
      <c r="J526" s="332">
        <v>14.0988068693878</v>
      </c>
      <c r="K526" t="s" s="333">
        <f>D526&amp;"|"&amp;F526&amp;""</f>
        <v>383</v>
      </c>
      <c r="L526" s="334"/>
      <c r="M526" s="334"/>
      <c r="N526" s="334"/>
      <c r="O526" s="334"/>
      <c r="P526" s="32"/>
    </row>
    <row r="527" ht="14.6" customHeight="1">
      <c r="A527" s="24"/>
      <c r="B527" s="31"/>
      <c r="C527" t="s" s="331">
        <v>695</v>
      </c>
      <c r="D527" t="s" s="328">
        <v>315</v>
      </c>
      <c r="E527" t="b" s="317">
        <v>1</v>
      </c>
      <c r="F527" t="s" s="328">
        <v>350</v>
      </c>
      <c r="G527" t="s" s="328">
        <v>262</v>
      </c>
      <c r="H527" t="s" s="328">
        <f>C527&amp;"|"&amp;D527&amp;"|"&amp;E527&amp;"|"&amp;F527&amp;"|"&amp;G527</f>
        <v>740</v>
      </c>
      <c r="I527" s="332">
        <v>0.379778882626483</v>
      </c>
      <c r="J527" s="332">
        <v>14.0170570586701</v>
      </c>
      <c r="K527" t="s" s="333">
        <f>D527&amp;"|"&amp;F527&amp;""</f>
        <v>383</v>
      </c>
      <c r="L527" s="334"/>
      <c r="M527" s="334"/>
      <c r="N527" s="334"/>
      <c r="O527" s="334"/>
      <c r="P527" s="32"/>
    </row>
    <row r="528" ht="14.6" customHeight="1">
      <c r="A528" s="24"/>
      <c r="B528" s="31"/>
      <c r="C528" t="s" s="331">
        <v>695</v>
      </c>
      <c r="D528" t="s" s="328">
        <v>326</v>
      </c>
      <c r="E528" t="b" s="317">
        <v>0</v>
      </c>
      <c r="F528" t="s" s="328">
        <v>261</v>
      </c>
      <c r="G528" t="s" s="328">
        <v>262</v>
      </c>
      <c r="H528" t="s" s="328">
        <f>C528&amp;"|"&amp;D528&amp;"|"&amp;E528&amp;"|"&amp;F528&amp;"|"&amp;G528</f>
        <v>741</v>
      </c>
      <c r="I528" s="332">
        <v>0.134059304386334</v>
      </c>
      <c r="J528" s="332">
        <v>23.0170107104081</v>
      </c>
      <c r="K528" t="s" s="333">
        <f>D528&amp;"|"&amp;F528&amp;""</f>
        <v>328</v>
      </c>
      <c r="L528" s="334"/>
      <c r="M528" s="334"/>
      <c r="N528" s="334"/>
      <c r="O528" s="334"/>
      <c r="P528" s="32"/>
    </row>
    <row r="529" ht="14.6" customHeight="1">
      <c r="A529" s="24"/>
      <c r="B529" s="31"/>
      <c r="C529" t="s" s="331">
        <v>695</v>
      </c>
      <c r="D529" t="s" s="328">
        <v>326</v>
      </c>
      <c r="E529" t="b" s="317">
        <v>1</v>
      </c>
      <c r="F529" t="s" s="328">
        <v>261</v>
      </c>
      <c r="G529" t="s" s="328">
        <v>262</v>
      </c>
      <c r="H529" t="s" s="328">
        <f>C529&amp;"|"&amp;D529&amp;"|"&amp;E529&amp;"|"&amp;F529&amp;"|"&amp;G529</f>
        <v>742</v>
      </c>
      <c r="I529" s="332">
        <v>0.133854058162521</v>
      </c>
      <c r="J529" s="332">
        <v>22.8808413551676</v>
      </c>
      <c r="K529" t="s" s="333">
        <f>D529&amp;"|"&amp;F529&amp;""</f>
        <v>328</v>
      </c>
      <c r="L529" s="334"/>
      <c r="M529" s="334"/>
      <c r="N529" s="334"/>
      <c r="O529" s="334"/>
      <c r="P529" s="32"/>
    </row>
    <row r="530" ht="14.6" customHeight="1">
      <c r="A530" s="24"/>
      <c r="B530" s="31"/>
      <c r="C530" t="s" s="331">
        <v>695</v>
      </c>
      <c r="D530" t="s" s="328">
        <v>326</v>
      </c>
      <c r="E530" t="b" s="317">
        <v>0</v>
      </c>
      <c r="F530" t="s" s="328">
        <v>261</v>
      </c>
      <c r="G530" t="s" s="328">
        <v>266</v>
      </c>
      <c r="H530" t="s" s="328">
        <f>C530&amp;"|"&amp;D530&amp;"|"&amp;E530&amp;"|"&amp;F530&amp;"|"&amp;G530</f>
        <v>743</v>
      </c>
      <c r="I530" s="332">
        <v>0.480303932338632</v>
      </c>
      <c r="J530" s="332">
        <v>17.6886427967174</v>
      </c>
      <c r="K530" t="s" s="333">
        <f>D530&amp;"|"&amp;F530&amp;""</f>
        <v>328</v>
      </c>
      <c r="L530" s="334"/>
      <c r="M530" s="334"/>
      <c r="N530" s="334"/>
      <c r="O530" s="334"/>
      <c r="P530" s="32"/>
    </row>
    <row r="531" ht="14.6" customHeight="1">
      <c r="A531" s="24"/>
      <c r="B531" s="31"/>
      <c r="C531" t="s" s="331">
        <v>695</v>
      </c>
      <c r="D531" t="s" s="328">
        <v>326</v>
      </c>
      <c r="E531" t="b" s="317">
        <v>1</v>
      </c>
      <c r="F531" t="s" s="328">
        <v>261</v>
      </c>
      <c r="G531" t="s" s="328">
        <v>266</v>
      </c>
      <c r="H531" t="s" s="328">
        <f>C531&amp;"|"&amp;D531&amp;"|"&amp;E531&amp;"|"&amp;F531&amp;"|"&amp;G531</f>
        <v>744</v>
      </c>
      <c r="I531" s="332">
        <v>0.479198353540529</v>
      </c>
      <c r="J531" s="332">
        <v>17.5523906252636</v>
      </c>
      <c r="K531" t="s" s="333">
        <f>D531&amp;"|"&amp;F531&amp;""</f>
        <v>328</v>
      </c>
      <c r="L531" s="334"/>
      <c r="M531" s="334"/>
      <c r="N531" s="334"/>
      <c r="O531" s="334"/>
      <c r="P531" s="32"/>
    </row>
    <row r="532" ht="14.6" customHeight="1">
      <c r="A532" s="24"/>
      <c r="B532" s="31"/>
      <c r="C532" t="s" s="331">
        <v>695</v>
      </c>
      <c r="D532" t="s" s="328">
        <v>326</v>
      </c>
      <c r="E532" t="b" s="317">
        <v>0</v>
      </c>
      <c r="F532" t="s" s="328">
        <v>261</v>
      </c>
      <c r="G532" t="s" s="328">
        <v>269</v>
      </c>
      <c r="H532" t="s" s="328">
        <f>C532&amp;"|"&amp;D532&amp;"|"&amp;E532&amp;"|"&amp;F532&amp;"|"&amp;G532</f>
        <v>745</v>
      </c>
      <c r="I532" s="332">
        <v>0.867691054855927</v>
      </c>
      <c r="J532" s="332">
        <v>14.8174090235456</v>
      </c>
      <c r="K532" t="s" s="333">
        <f>D532&amp;"|"&amp;F532&amp;""</f>
        <v>328</v>
      </c>
      <c r="L532" s="334"/>
      <c r="M532" s="334"/>
      <c r="N532" s="334"/>
      <c r="O532" s="334"/>
      <c r="P532" s="32"/>
    </row>
    <row r="533" ht="14.6" customHeight="1">
      <c r="A533" s="24"/>
      <c r="B533" s="31"/>
      <c r="C533" t="s" s="331">
        <v>695</v>
      </c>
      <c r="D533" t="s" s="328">
        <v>326</v>
      </c>
      <c r="E533" t="b" s="317">
        <v>1</v>
      </c>
      <c r="F533" t="s" s="328">
        <v>261</v>
      </c>
      <c r="G533" t="s" s="328">
        <v>269</v>
      </c>
      <c r="H533" t="s" s="328">
        <f>C533&amp;"|"&amp;D533&amp;"|"&amp;E533&amp;"|"&amp;F533&amp;"|"&amp;G533</f>
        <v>746</v>
      </c>
      <c r="I533" s="332">
        <v>0.864871031664034</v>
      </c>
      <c r="J533" s="332">
        <v>14.6922981517381</v>
      </c>
      <c r="K533" t="s" s="333">
        <f>D533&amp;"|"&amp;F533&amp;""</f>
        <v>328</v>
      </c>
      <c r="L533" s="334"/>
      <c r="M533" s="334"/>
      <c r="N533" s="334"/>
      <c r="O533" s="334"/>
      <c r="P533" s="32"/>
    </row>
    <row r="534" ht="14.6" customHeight="1">
      <c r="A534" s="24"/>
      <c r="B534" s="31"/>
      <c r="C534" t="s" s="331">
        <v>747</v>
      </c>
      <c r="D534" t="s" s="328">
        <v>260</v>
      </c>
      <c r="E534" t="b" s="317">
        <v>0</v>
      </c>
      <c r="F534" t="s" s="328">
        <v>261</v>
      </c>
      <c r="G534" t="s" s="328">
        <v>262</v>
      </c>
      <c r="H534" t="s" s="328">
        <f>C534&amp;"|"&amp;D534&amp;"|"&amp;E534&amp;"|"&amp;F534&amp;"|"&amp;G534</f>
        <v>748</v>
      </c>
      <c r="I534" s="332">
        <v>0.136313658055093</v>
      </c>
      <c r="J534" s="332">
        <v>24.0778843103835</v>
      </c>
      <c r="K534" t="s" s="333">
        <f>D534&amp;"|"&amp;F534&amp;""</f>
        <v>264</v>
      </c>
      <c r="L534" s="334"/>
      <c r="M534" s="334"/>
      <c r="N534" s="334"/>
      <c r="O534" s="334"/>
      <c r="P534" s="32"/>
    </row>
    <row r="535" ht="14.6" customHeight="1">
      <c r="A535" s="24"/>
      <c r="B535" s="31"/>
      <c r="C535" t="s" s="331">
        <v>747</v>
      </c>
      <c r="D535" t="s" s="328">
        <v>260</v>
      </c>
      <c r="E535" t="b" s="317">
        <v>1</v>
      </c>
      <c r="F535" t="s" s="328">
        <v>261</v>
      </c>
      <c r="G535" t="s" s="328">
        <v>262</v>
      </c>
      <c r="H535" t="s" s="328">
        <f>C535&amp;"|"&amp;D535&amp;"|"&amp;E535&amp;"|"&amp;F535&amp;"|"&amp;G535</f>
        <v>749</v>
      </c>
      <c r="I535" s="332">
        <v>0.136304527476319</v>
      </c>
      <c r="J535" s="332">
        <v>24.0035336928244</v>
      </c>
      <c r="K535" t="s" s="333">
        <f>D535&amp;"|"&amp;F535&amp;""</f>
        <v>264</v>
      </c>
      <c r="L535" s="334"/>
      <c r="M535" s="334"/>
      <c r="N535" s="334"/>
      <c r="O535" s="334"/>
      <c r="P535" s="32"/>
    </row>
    <row r="536" ht="14.6" customHeight="1">
      <c r="A536" s="24"/>
      <c r="B536" s="31"/>
      <c r="C536" t="s" s="331">
        <v>747</v>
      </c>
      <c r="D536" t="s" s="328">
        <v>260</v>
      </c>
      <c r="E536" t="b" s="317">
        <v>0</v>
      </c>
      <c r="F536" t="s" s="328">
        <v>261</v>
      </c>
      <c r="G536" t="s" s="328">
        <v>266</v>
      </c>
      <c r="H536" t="s" s="328">
        <f>C536&amp;"|"&amp;D536&amp;"|"&amp;E536&amp;"|"&amp;F536&amp;"|"&amp;G536</f>
        <v>750</v>
      </c>
      <c r="I536" s="332">
        <v>0.6191161258503181</v>
      </c>
      <c r="J536" s="332">
        <v>18.3469336027229</v>
      </c>
      <c r="K536" t="s" s="333">
        <f>D536&amp;"|"&amp;F536&amp;""</f>
        <v>264</v>
      </c>
      <c r="L536" s="334"/>
      <c r="M536" s="334"/>
      <c r="N536" s="334"/>
      <c r="O536" s="334"/>
      <c r="P536" s="32"/>
    </row>
    <row r="537" ht="14.6" customHeight="1">
      <c r="A537" s="24"/>
      <c r="B537" s="31"/>
      <c r="C537" t="s" s="331">
        <v>747</v>
      </c>
      <c r="D537" t="s" s="328">
        <v>260</v>
      </c>
      <c r="E537" t="b" s="317">
        <v>1</v>
      </c>
      <c r="F537" t="s" s="328">
        <v>261</v>
      </c>
      <c r="G537" t="s" s="328">
        <v>266</v>
      </c>
      <c r="H537" t="s" s="328">
        <f>C537&amp;"|"&amp;D537&amp;"|"&amp;E537&amp;"|"&amp;F537&amp;"|"&amp;G537</f>
        <v>751</v>
      </c>
      <c r="I537" s="332">
        <v>0.619074400476385</v>
      </c>
      <c r="J537" s="332">
        <v>18.2956927557931</v>
      </c>
      <c r="K537" t="s" s="333">
        <f>D537&amp;"|"&amp;F537&amp;""</f>
        <v>264</v>
      </c>
      <c r="L537" s="334"/>
      <c r="M537" s="334"/>
      <c r="N537" s="334"/>
      <c r="O537" s="334"/>
      <c r="P537" s="32"/>
    </row>
    <row r="538" ht="14.6" customHeight="1">
      <c r="A538" s="24"/>
      <c r="B538" s="31"/>
      <c r="C538" t="s" s="331">
        <v>747</v>
      </c>
      <c r="D538" t="s" s="328">
        <v>275</v>
      </c>
      <c r="E538" t="b" s="317">
        <v>0</v>
      </c>
      <c r="F538" t="s" s="328">
        <v>261</v>
      </c>
      <c r="G538" t="s" s="328">
        <v>262</v>
      </c>
      <c r="H538" t="s" s="328">
        <f>C538&amp;"|"&amp;D538&amp;"|"&amp;E538&amp;"|"&amp;F538&amp;"|"&amp;G538</f>
        <v>752</v>
      </c>
      <c r="I538" s="332">
        <v>0.09436063471756891</v>
      </c>
      <c r="J538" s="332">
        <v>15.6631205671571</v>
      </c>
      <c r="K538" t="s" s="333">
        <f>D538&amp;"|"&amp;F538&amp;""</f>
        <v>277</v>
      </c>
      <c r="L538" s="334"/>
      <c r="M538" s="334"/>
      <c r="N538" s="334"/>
      <c r="O538" s="334"/>
      <c r="P538" s="32"/>
    </row>
    <row r="539" ht="14.6" customHeight="1">
      <c r="A539" s="24"/>
      <c r="B539" s="31"/>
      <c r="C539" t="s" s="331">
        <v>747</v>
      </c>
      <c r="D539" t="s" s="328">
        <v>275</v>
      </c>
      <c r="E539" t="b" s="317">
        <v>1</v>
      </c>
      <c r="F539" t="s" s="328">
        <v>261</v>
      </c>
      <c r="G539" t="s" s="328">
        <v>262</v>
      </c>
      <c r="H539" t="s" s="328">
        <f>C539&amp;"|"&amp;D539&amp;"|"&amp;E539&amp;"|"&amp;F539&amp;"|"&amp;G539</f>
        <v>753</v>
      </c>
      <c r="I539" s="332">
        <v>0.09436063471756891</v>
      </c>
      <c r="J539" s="332">
        <v>15.6215678632574</v>
      </c>
      <c r="K539" t="s" s="333">
        <f>D539&amp;"|"&amp;F539&amp;""</f>
        <v>277</v>
      </c>
      <c r="L539" s="334"/>
      <c r="M539" s="334"/>
      <c r="N539" s="334"/>
      <c r="O539" s="334"/>
      <c r="P539" s="32"/>
    </row>
    <row r="540" ht="14.6" customHeight="1">
      <c r="A540" s="24"/>
      <c r="B540" s="31"/>
      <c r="C540" t="s" s="331">
        <v>747</v>
      </c>
      <c r="D540" t="s" s="328">
        <v>275</v>
      </c>
      <c r="E540" t="b" s="317">
        <v>0</v>
      </c>
      <c r="F540" t="s" s="328">
        <v>261</v>
      </c>
      <c r="G540" t="s" s="328">
        <v>266</v>
      </c>
      <c r="H540" t="s" s="328">
        <f>C540&amp;"|"&amp;D540&amp;"|"&amp;E540&amp;"|"&amp;F540&amp;"|"&amp;G540</f>
        <v>754</v>
      </c>
      <c r="I540" s="332">
        <v>0.314203498080685</v>
      </c>
      <c r="J540" s="332">
        <v>11.6606624517061</v>
      </c>
      <c r="K540" t="s" s="333">
        <f>D540&amp;"|"&amp;F540&amp;""</f>
        <v>277</v>
      </c>
      <c r="L540" s="334"/>
      <c r="M540" s="334"/>
      <c r="N540" s="334"/>
      <c r="O540" s="334"/>
      <c r="P540" s="32"/>
    </row>
    <row r="541" ht="14.6" customHeight="1">
      <c r="A541" s="24"/>
      <c r="B541" s="31"/>
      <c r="C541" t="s" s="331">
        <v>747</v>
      </c>
      <c r="D541" t="s" s="328">
        <v>275</v>
      </c>
      <c r="E541" t="b" s="317">
        <v>1</v>
      </c>
      <c r="F541" t="s" s="328">
        <v>261</v>
      </c>
      <c r="G541" t="s" s="328">
        <v>266</v>
      </c>
      <c r="H541" t="s" s="328">
        <f>C541&amp;"|"&amp;D541&amp;"|"&amp;E541&amp;"|"&amp;F541&amp;"|"&amp;G541</f>
        <v>755</v>
      </c>
      <c r="I541" s="332">
        <v>0.314203498080685</v>
      </c>
      <c r="J541" s="332">
        <v>11.6332137348098</v>
      </c>
      <c r="K541" t="s" s="333">
        <f>D541&amp;"|"&amp;F541&amp;""</f>
        <v>277</v>
      </c>
      <c r="L541" s="334"/>
      <c r="M541" s="334"/>
      <c r="N541" s="334"/>
      <c r="O541" s="334"/>
      <c r="P541" s="32"/>
    </row>
    <row r="542" ht="14.6" customHeight="1">
      <c r="A542" s="24"/>
      <c r="B542" s="31"/>
      <c r="C542" t="s" s="331">
        <v>747</v>
      </c>
      <c r="D542" t="s" s="328">
        <v>275</v>
      </c>
      <c r="E542" t="b" s="317">
        <v>0</v>
      </c>
      <c r="F542" t="s" s="328">
        <v>261</v>
      </c>
      <c r="G542" t="s" s="328">
        <v>269</v>
      </c>
      <c r="H542" t="s" s="328">
        <f>C542&amp;"|"&amp;D542&amp;"|"&amp;E542&amp;"|"&amp;F542&amp;"|"&amp;G542</f>
        <v>756</v>
      </c>
      <c r="I542" s="332">
        <v>0.573455585529773</v>
      </c>
      <c r="J542" s="332">
        <v>10.1677350159621</v>
      </c>
      <c r="K542" t="s" s="333">
        <f>D542&amp;"|"&amp;F542&amp;""</f>
        <v>277</v>
      </c>
      <c r="L542" s="334"/>
      <c r="M542" s="334"/>
      <c r="N542" s="334"/>
      <c r="O542" s="334"/>
      <c r="P542" s="32"/>
    </row>
    <row r="543" ht="14.6" customHeight="1">
      <c r="A543" s="24"/>
      <c r="B543" s="31"/>
      <c r="C543" t="s" s="331">
        <v>747</v>
      </c>
      <c r="D543" t="s" s="328">
        <v>275</v>
      </c>
      <c r="E543" t="b" s="317">
        <v>1</v>
      </c>
      <c r="F543" t="s" s="328">
        <v>261</v>
      </c>
      <c r="G543" t="s" s="328">
        <v>269</v>
      </c>
      <c r="H543" t="s" s="328">
        <f>C543&amp;"|"&amp;D543&amp;"|"&amp;E543&amp;"|"&amp;F543&amp;"|"&amp;G543</f>
        <v>757</v>
      </c>
      <c r="I543" s="332">
        <v>0.573455585529773</v>
      </c>
      <c r="J543" s="332">
        <v>10.1458326655036</v>
      </c>
      <c r="K543" t="s" s="333">
        <f>D543&amp;"|"&amp;F543&amp;""</f>
        <v>277</v>
      </c>
      <c r="L543" s="334"/>
      <c r="M543" s="334"/>
      <c r="N543" s="334"/>
      <c r="O543" s="334"/>
      <c r="P543" s="32"/>
    </row>
    <row r="544" ht="14.6" customHeight="1">
      <c r="A544" s="24"/>
      <c r="B544" s="31"/>
      <c r="C544" t="s" s="331">
        <v>747</v>
      </c>
      <c r="D544" t="s" s="328">
        <v>286</v>
      </c>
      <c r="E544" t="b" s="317">
        <v>1</v>
      </c>
      <c r="F544" t="s" s="328">
        <v>261</v>
      </c>
      <c r="G544" t="s" s="328">
        <v>266</v>
      </c>
      <c r="H544" t="s" s="328">
        <f>C544&amp;"|"&amp;D544&amp;"|"&amp;E544&amp;"|"&amp;F544&amp;"|"&amp;G544</f>
        <v>758</v>
      </c>
      <c r="I544" s="332">
        <v>0.433957087085673</v>
      </c>
      <c r="J544" s="332">
        <v>11.0850636891732</v>
      </c>
      <c r="K544" t="s" s="333">
        <f>D544&amp;"|"&amp;F544&amp;""</f>
        <v>288</v>
      </c>
      <c r="L544" s="334"/>
      <c r="M544" s="334"/>
      <c r="N544" s="334"/>
      <c r="O544" s="334"/>
      <c r="P544" s="32"/>
    </row>
    <row r="545" ht="14.6" customHeight="1">
      <c r="A545" s="24"/>
      <c r="B545" s="31"/>
      <c r="C545" t="s" s="331">
        <v>747</v>
      </c>
      <c r="D545" t="s" s="328">
        <v>286</v>
      </c>
      <c r="E545" t="b" s="317">
        <v>0</v>
      </c>
      <c r="F545" t="s" s="328">
        <v>261</v>
      </c>
      <c r="G545" t="s" s="328">
        <v>269</v>
      </c>
      <c r="H545" t="s" s="328">
        <f>C545&amp;"|"&amp;D545&amp;"|"&amp;E545&amp;"|"&amp;F545&amp;"|"&amp;G545</f>
        <v>759</v>
      </c>
      <c r="I545" s="332">
        <v>0.690974115671476</v>
      </c>
      <c r="J545" s="332">
        <v>9.63616949650018</v>
      </c>
      <c r="K545" t="s" s="333">
        <f>D545&amp;"|"&amp;F545&amp;""</f>
        <v>288</v>
      </c>
      <c r="L545" s="334"/>
      <c r="M545" s="334"/>
      <c r="N545" s="334"/>
      <c r="O545" s="334"/>
      <c r="P545" s="32"/>
    </row>
    <row r="546" ht="14.6" customHeight="1">
      <c r="A546" s="24"/>
      <c r="B546" s="31"/>
      <c r="C546" t="s" s="331">
        <v>747</v>
      </c>
      <c r="D546" t="s" s="328">
        <v>286</v>
      </c>
      <c r="E546" t="b" s="317">
        <v>1</v>
      </c>
      <c r="F546" t="s" s="328">
        <v>272</v>
      </c>
      <c r="G546" t="s" s="328">
        <v>269</v>
      </c>
      <c r="H546" t="s" s="328">
        <f>C546&amp;"|"&amp;D546&amp;"|"&amp;E546&amp;"|"&amp;F546&amp;"|"&amp;G546</f>
        <v>760</v>
      </c>
      <c r="I546" s="332">
        <v>1.12795400471565</v>
      </c>
      <c r="J546" s="332">
        <v>11.4822013921914</v>
      </c>
      <c r="K546" t="s" s="333">
        <f>D546&amp;"|"&amp;F546&amp;""</f>
        <v>294</v>
      </c>
      <c r="L546" s="334"/>
      <c r="M546" s="334"/>
      <c r="N546" s="334"/>
      <c r="O546" s="334"/>
      <c r="P546" s="32"/>
    </row>
    <row r="547" ht="14.6" customHeight="1">
      <c r="A547" s="24"/>
      <c r="B547" s="31"/>
      <c r="C547" t="s" s="331">
        <v>747</v>
      </c>
      <c r="D547" t="s" s="328">
        <v>302</v>
      </c>
      <c r="E547" t="b" s="317">
        <v>0</v>
      </c>
      <c r="F547" t="s" s="328">
        <v>261</v>
      </c>
      <c r="G547" t="s" s="328">
        <v>262</v>
      </c>
      <c r="H547" t="s" s="328">
        <f>C547&amp;"|"&amp;D547&amp;"|"&amp;E547&amp;"|"&amp;F547&amp;"|"&amp;G547</f>
        <v>761</v>
      </c>
      <c r="I547" s="332">
        <v>0.301773121432284</v>
      </c>
      <c r="J547" s="332">
        <v>251.380164321232</v>
      </c>
      <c r="K547" t="s" s="333">
        <f>D547&amp;"|"&amp;F547&amp;""</f>
        <v>304</v>
      </c>
      <c r="L547" s="334"/>
      <c r="M547" s="334"/>
      <c r="N547" s="334"/>
      <c r="O547" s="334"/>
      <c r="P547" s="32"/>
    </row>
    <row r="548" ht="14.6" customHeight="1">
      <c r="A548" s="24"/>
      <c r="B548" s="31"/>
      <c r="C548" t="s" s="331">
        <v>747</v>
      </c>
      <c r="D548" t="s" s="328">
        <v>302</v>
      </c>
      <c r="E548" t="b" s="317">
        <v>1</v>
      </c>
      <c r="F548" t="s" s="328">
        <v>261</v>
      </c>
      <c r="G548" t="s" s="328">
        <v>262</v>
      </c>
      <c r="H548" t="s" s="328">
        <f>C548&amp;"|"&amp;D548&amp;"|"&amp;E548&amp;"|"&amp;F548&amp;"|"&amp;G548</f>
        <v>762</v>
      </c>
      <c r="I548" s="332">
        <v>0.294376650670253</v>
      </c>
      <c r="J548" s="332">
        <v>252.082328246365</v>
      </c>
      <c r="K548" t="s" s="333">
        <f>D548&amp;"|"&amp;F548&amp;""</f>
        <v>304</v>
      </c>
      <c r="L548" s="334"/>
      <c r="M548" s="334"/>
      <c r="N548" s="334"/>
      <c r="O548" s="334"/>
      <c r="P548" s="32"/>
    </row>
    <row r="549" ht="14.6" customHeight="1">
      <c r="A549" s="24"/>
      <c r="B549" s="31"/>
      <c r="C549" t="s" s="331">
        <v>747</v>
      </c>
      <c r="D549" t="s" s="328">
        <v>302</v>
      </c>
      <c r="E549" t="b" s="317">
        <v>0</v>
      </c>
      <c r="F549" t="s" s="328">
        <v>261</v>
      </c>
      <c r="G549" t="s" s="328">
        <v>266</v>
      </c>
      <c r="H549" t="s" s="328">
        <f>C549&amp;"|"&amp;D549&amp;"|"&amp;E549&amp;"|"&amp;F549&amp;"|"&amp;G549</f>
        <v>763</v>
      </c>
      <c r="I549" s="332">
        <v>0.58432226874808</v>
      </c>
      <c r="J549" s="332">
        <v>174.642536810345</v>
      </c>
      <c r="K549" t="s" s="333">
        <f>D549&amp;"|"&amp;F549&amp;""</f>
        <v>304</v>
      </c>
      <c r="L549" s="334"/>
      <c r="M549" s="334"/>
      <c r="N549" s="334"/>
      <c r="O549" s="334"/>
      <c r="P549" s="32"/>
    </row>
    <row r="550" ht="14.6" customHeight="1">
      <c r="A550" s="24"/>
      <c r="B550" s="31"/>
      <c r="C550" t="s" s="331">
        <v>747</v>
      </c>
      <c r="D550" t="s" s="328">
        <v>302</v>
      </c>
      <c r="E550" t="b" s="317">
        <v>1</v>
      </c>
      <c r="F550" t="s" s="328">
        <v>261</v>
      </c>
      <c r="G550" t="s" s="328">
        <v>266</v>
      </c>
      <c r="H550" t="s" s="328">
        <f>C550&amp;"|"&amp;D550&amp;"|"&amp;E550&amp;"|"&amp;F550&amp;"|"&amp;G550</f>
        <v>764</v>
      </c>
      <c r="I550" s="332">
        <v>0.547419272634158</v>
      </c>
      <c r="J550" s="332">
        <v>168.024152801004</v>
      </c>
      <c r="K550" t="s" s="333">
        <f>D550&amp;"|"&amp;F550&amp;""</f>
        <v>304</v>
      </c>
      <c r="L550" s="334"/>
      <c r="M550" s="334"/>
      <c r="N550" s="334"/>
      <c r="O550" s="334"/>
      <c r="P550" s="32"/>
    </row>
    <row r="551" ht="14.6" customHeight="1">
      <c r="A551" s="24"/>
      <c r="B551" s="31"/>
      <c r="C551" t="s" s="331">
        <v>747</v>
      </c>
      <c r="D551" t="s" s="328">
        <v>302</v>
      </c>
      <c r="E551" t="b" s="317">
        <v>0</v>
      </c>
      <c r="F551" t="s" s="328">
        <v>261</v>
      </c>
      <c r="G551" t="s" s="328">
        <v>269</v>
      </c>
      <c r="H551" t="s" s="328">
        <f>C551&amp;"|"&amp;D551&amp;"|"&amp;E551&amp;"|"&amp;F551&amp;"|"&amp;G551</f>
        <v>765</v>
      </c>
      <c r="I551" s="332">
        <v>1.47577526533228</v>
      </c>
      <c r="J551" s="332">
        <v>132.798197818307</v>
      </c>
      <c r="K551" t="s" s="333">
        <f>D551&amp;"|"&amp;F551&amp;""</f>
        <v>304</v>
      </c>
      <c r="L551" s="334"/>
      <c r="M551" s="334"/>
      <c r="N551" s="334"/>
      <c r="O551" s="334"/>
      <c r="P551" s="32"/>
    </row>
    <row r="552" ht="14.6" customHeight="1">
      <c r="A552" s="24"/>
      <c r="B552" s="31"/>
      <c r="C552" t="s" s="331">
        <v>747</v>
      </c>
      <c r="D552" t="s" s="328">
        <v>309</v>
      </c>
      <c r="E552" t="b" s="317">
        <v>0</v>
      </c>
      <c r="F552" t="s" s="328">
        <v>261</v>
      </c>
      <c r="G552" t="s" s="328">
        <v>262</v>
      </c>
      <c r="H552" t="s" s="328">
        <f>C552&amp;"|"&amp;D552&amp;"|"&amp;E552&amp;"|"&amp;F552&amp;"|"&amp;G552</f>
        <v>766</v>
      </c>
      <c r="I552" s="332">
        <v>0.170524923948667</v>
      </c>
      <c r="J552" s="332">
        <v>39.742290460372</v>
      </c>
      <c r="K552" t="s" s="333">
        <f>D552&amp;"|"&amp;F552&amp;""</f>
        <v>311</v>
      </c>
      <c r="L552" s="334"/>
      <c r="M552" s="334"/>
      <c r="N552" s="334"/>
      <c r="O552" s="334"/>
      <c r="P552" s="32"/>
    </row>
    <row r="553" ht="14.6" customHeight="1">
      <c r="A553" s="24"/>
      <c r="B553" s="31"/>
      <c r="C553" t="s" s="331">
        <v>747</v>
      </c>
      <c r="D553" t="s" s="328">
        <v>309</v>
      </c>
      <c r="E553" t="b" s="317">
        <v>1</v>
      </c>
      <c r="F553" t="s" s="328">
        <v>261</v>
      </c>
      <c r="G553" t="s" s="328">
        <v>262</v>
      </c>
      <c r="H553" t="s" s="328">
        <f>C553&amp;"|"&amp;D553&amp;"|"&amp;E553&amp;"|"&amp;F553&amp;"|"&amp;G553</f>
        <v>767</v>
      </c>
      <c r="I553" s="332">
        <v>0.168788922325477</v>
      </c>
      <c r="J553" s="332">
        <v>39.3493051325392</v>
      </c>
      <c r="K553" t="s" s="333">
        <f>D553&amp;"|"&amp;F553&amp;""</f>
        <v>311</v>
      </c>
      <c r="L553" s="334"/>
      <c r="M553" s="334"/>
      <c r="N553" s="334"/>
      <c r="O553" s="334"/>
      <c r="P553" s="32"/>
    </row>
    <row r="554" ht="14.6" customHeight="1">
      <c r="A554" s="24"/>
      <c r="B554" s="31"/>
      <c r="C554" t="s" s="331">
        <v>747</v>
      </c>
      <c r="D554" t="s" s="328">
        <v>309</v>
      </c>
      <c r="E554" t="b" s="317">
        <v>0</v>
      </c>
      <c r="F554" t="s" s="328">
        <v>261</v>
      </c>
      <c r="G554" t="s" s="328">
        <v>266</v>
      </c>
      <c r="H554" t="s" s="328">
        <f>C554&amp;"|"&amp;D554&amp;"|"&amp;E554&amp;"|"&amp;F554&amp;"|"&amp;G554</f>
        <v>768</v>
      </c>
      <c r="I554" s="332">
        <v>0.30793617077607</v>
      </c>
      <c r="J554" s="332">
        <v>30.6025248672979</v>
      </c>
      <c r="K554" t="s" s="333">
        <f>D554&amp;"|"&amp;F554&amp;""</f>
        <v>311</v>
      </c>
      <c r="L554" s="334"/>
      <c r="M554" s="334"/>
      <c r="N554" s="334"/>
      <c r="O554" s="334"/>
      <c r="P554" s="32"/>
    </row>
    <row r="555" ht="14.6" customHeight="1">
      <c r="A555" s="24"/>
      <c r="B555" s="31"/>
      <c r="C555" t="s" s="331">
        <v>747</v>
      </c>
      <c r="D555" t="s" s="328">
        <v>309</v>
      </c>
      <c r="E555" t="b" s="317">
        <v>0</v>
      </c>
      <c r="F555" t="s" s="328">
        <v>261</v>
      </c>
      <c r="G555" t="s" s="328">
        <v>269</v>
      </c>
      <c r="H555" t="s" s="328">
        <f>C555&amp;"|"&amp;D555&amp;"|"&amp;E555&amp;"|"&amp;F555&amp;"|"&amp;G555</f>
        <v>769</v>
      </c>
      <c r="I555" s="332">
        <v>1.11977388901145</v>
      </c>
      <c r="J555" s="332">
        <v>17.7547768423329</v>
      </c>
      <c r="K555" t="s" s="333">
        <f>D555&amp;"|"&amp;F555&amp;""</f>
        <v>311</v>
      </c>
      <c r="L555" s="334"/>
      <c r="M555" s="334"/>
      <c r="N555" s="334"/>
      <c r="O555" s="334"/>
      <c r="P555" s="32"/>
    </row>
    <row r="556" ht="14.6" customHeight="1">
      <c r="A556" s="24"/>
      <c r="B556" s="31"/>
      <c r="C556" t="s" s="331">
        <v>747</v>
      </c>
      <c r="D556" t="s" s="328">
        <v>315</v>
      </c>
      <c r="E556" t="b" s="317">
        <v>0</v>
      </c>
      <c r="F556" t="s" s="328">
        <v>261</v>
      </c>
      <c r="G556" t="s" s="328">
        <v>262</v>
      </c>
      <c r="H556" t="s" s="328">
        <f>C556&amp;"|"&amp;D556&amp;"|"&amp;E556&amp;"|"&amp;F556&amp;"|"&amp;G556</f>
        <v>770</v>
      </c>
      <c r="I556" s="332">
        <v>0.0907079865103087</v>
      </c>
      <c r="J556" s="332">
        <v>10.8139055692884</v>
      </c>
      <c r="K556" t="s" s="333">
        <f>D556&amp;"|"&amp;F556&amp;""</f>
        <v>317</v>
      </c>
      <c r="L556" s="334"/>
      <c r="M556" s="334"/>
      <c r="N556" s="334"/>
      <c r="O556" s="334"/>
      <c r="P556" s="32"/>
    </row>
    <row r="557" ht="14.6" customHeight="1">
      <c r="A557" s="24"/>
      <c r="B557" s="31"/>
      <c r="C557" t="s" s="331">
        <v>747</v>
      </c>
      <c r="D557" t="s" s="328">
        <v>315</v>
      </c>
      <c r="E557" t="b" s="317">
        <v>1</v>
      </c>
      <c r="F557" t="s" s="328">
        <v>261</v>
      </c>
      <c r="G557" t="s" s="328">
        <v>262</v>
      </c>
      <c r="H557" t="s" s="328">
        <f>C557&amp;"|"&amp;D557&amp;"|"&amp;E557&amp;"|"&amp;F557&amp;"|"&amp;G557</f>
        <v>771</v>
      </c>
      <c r="I557" s="332">
        <v>0.0907077654340411</v>
      </c>
      <c r="J557" s="332">
        <v>10.7435488026583</v>
      </c>
      <c r="K557" t="s" s="333">
        <f>D557&amp;"|"&amp;F557&amp;""</f>
        <v>317</v>
      </c>
      <c r="L557" s="334"/>
      <c r="M557" s="334"/>
      <c r="N557" s="334"/>
      <c r="O557" s="334"/>
      <c r="P557" s="32"/>
    </row>
    <row r="558" ht="14.6" customHeight="1">
      <c r="A558" s="24"/>
      <c r="B558" s="31"/>
      <c r="C558" t="s" s="331">
        <v>747</v>
      </c>
      <c r="D558" t="s" s="328">
        <v>315</v>
      </c>
      <c r="E558" t="b" s="317">
        <v>0</v>
      </c>
      <c r="F558" t="s" s="328">
        <v>261</v>
      </c>
      <c r="G558" t="s" s="328">
        <v>266</v>
      </c>
      <c r="H558" t="s" s="328">
        <f>C558&amp;"|"&amp;D558&amp;"|"&amp;E558&amp;"|"&amp;F558&amp;"|"&amp;G558</f>
        <v>772</v>
      </c>
      <c r="I558" s="332">
        <v>0.132882604040329</v>
      </c>
      <c r="J558" s="332">
        <v>8.41785355212059</v>
      </c>
      <c r="K558" t="s" s="333">
        <f>D558&amp;"|"&amp;F558&amp;""</f>
        <v>317</v>
      </c>
      <c r="L558" s="334"/>
      <c r="M558" s="334"/>
      <c r="N558" s="334"/>
      <c r="O558" s="334"/>
      <c r="P558" s="32"/>
    </row>
    <row r="559" ht="14.6" customHeight="1">
      <c r="A559" s="24"/>
      <c r="B559" s="31"/>
      <c r="C559" t="s" s="331">
        <v>747</v>
      </c>
      <c r="D559" t="s" s="328">
        <v>315</v>
      </c>
      <c r="E559" t="b" s="317">
        <v>1</v>
      </c>
      <c r="F559" t="s" s="328">
        <v>261</v>
      </c>
      <c r="G559" t="s" s="328">
        <v>266</v>
      </c>
      <c r="H559" t="s" s="328">
        <f>C559&amp;"|"&amp;D559&amp;"|"&amp;E559&amp;"|"&amp;F559&amp;"|"&amp;G559</f>
        <v>773</v>
      </c>
      <c r="I559" s="332">
        <v>0.132882329756987</v>
      </c>
      <c r="J559" s="332">
        <v>8.363915905294469</v>
      </c>
      <c r="K559" t="s" s="333">
        <f>D559&amp;"|"&amp;F559&amp;""</f>
        <v>317</v>
      </c>
      <c r="L559" s="334"/>
      <c r="M559" s="334"/>
      <c r="N559" s="334"/>
      <c r="O559" s="334"/>
      <c r="P559" s="32"/>
    </row>
    <row r="560" ht="14.6" customHeight="1">
      <c r="A560" s="24"/>
      <c r="B560" s="31"/>
      <c r="C560" t="s" s="331">
        <v>747</v>
      </c>
      <c r="D560" t="s" s="328">
        <v>315</v>
      </c>
      <c r="E560" t="b" s="317">
        <v>0</v>
      </c>
      <c r="F560" t="s" s="328">
        <v>261</v>
      </c>
      <c r="G560" t="s" s="328">
        <v>269</v>
      </c>
      <c r="H560" t="s" s="328">
        <f>C560&amp;"|"&amp;D560&amp;"|"&amp;E560&amp;"|"&amp;F560&amp;"|"&amp;G560</f>
        <v>774</v>
      </c>
      <c r="I560" s="332">
        <v>0.541742266648844</v>
      </c>
      <c r="J560" s="332">
        <v>5.48688251910518</v>
      </c>
      <c r="K560" t="s" s="333">
        <f>D560&amp;"|"&amp;F560&amp;""</f>
        <v>317</v>
      </c>
      <c r="L560" s="334"/>
      <c r="M560" s="334"/>
      <c r="N560" s="334"/>
      <c r="O560" s="334"/>
      <c r="P560" s="32"/>
    </row>
    <row r="561" ht="14.6" customHeight="1">
      <c r="A561" s="24"/>
      <c r="B561" s="31"/>
      <c r="C561" t="s" s="331">
        <v>747</v>
      </c>
      <c r="D561" t="s" s="328">
        <v>315</v>
      </c>
      <c r="E561" t="b" s="317">
        <v>1</v>
      </c>
      <c r="F561" t="s" s="328">
        <v>261</v>
      </c>
      <c r="G561" t="s" s="328">
        <v>269</v>
      </c>
      <c r="H561" t="s" s="328">
        <f>C561&amp;"|"&amp;D561&amp;"|"&amp;E561&amp;"|"&amp;F561&amp;"|"&amp;G561</f>
        <v>775</v>
      </c>
      <c r="I561" s="332">
        <v>0.541714650758137</v>
      </c>
      <c r="J561" s="332">
        <v>5.47230993433749</v>
      </c>
      <c r="K561" t="s" s="333">
        <f>D561&amp;"|"&amp;F561&amp;""</f>
        <v>317</v>
      </c>
      <c r="L561" s="334"/>
      <c r="M561" s="334"/>
      <c r="N561" s="334"/>
      <c r="O561" s="334"/>
      <c r="P561" s="32"/>
    </row>
    <row r="562" ht="14.6" customHeight="1">
      <c r="A562" s="24"/>
      <c r="B562" s="31"/>
      <c r="C562" t="s" s="331">
        <v>747</v>
      </c>
      <c r="D562" t="s" s="328">
        <v>315</v>
      </c>
      <c r="E562" t="b" s="317">
        <v>0</v>
      </c>
      <c r="F562" t="s" s="328">
        <v>272</v>
      </c>
      <c r="G562" t="s" s="328">
        <v>269</v>
      </c>
      <c r="H562" t="s" s="328">
        <f>C562&amp;"|"&amp;D562&amp;"|"&amp;E562&amp;"|"&amp;F562&amp;"|"&amp;G562</f>
        <v>776</v>
      </c>
      <c r="I562" s="332">
        <v>0.946014112517376</v>
      </c>
      <c r="J562" s="332">
        <v>7.39334916691932</v>
      </c>
      <c r="K562" t="s" s="333">
        <f>D562&amp;"|"&amp;F562&amp;""</f>
        <v>324</v>
      </c>
      <c r="L562" s="334"/>
      <c r="M562" s="334"/>
      <c r="N562" s="334"/>
      <c r="O562" s="334"/>
      <c r="P562" s="32"/>
    </row>
    <row r="563" ht="14.6" customHeight="1">
      <c r="A563" s="24"/>
      <c r="B563" s="31"/>
      <c r="C563" t="s" s="331">
        <v>747</v>
      </c>
      <c r="D563" t="s" s="328">
        <v>315</v>
      </c>
      <c r="E563" t="b" s="317">
        <v>1</v>
      </c>
      <c r="F563" t="s" s="328">
        <v>272</v>
      </c>
      <c r="G563" t="s" s="328">
        <v>269</v>
      </c>
      <c r="H563" t="s" s="328">
        <f>C563&amp;"|"&amp;D563&amp;"|"&amp;E563&amp;"|"&amp;F563&amp;"|"&amp;G563</f>
        <v>777</v>
      </c>
      <c r="I563" s="332">
        <v>0.94597897868103</v>
      </c>
      <c r="J563" s="332">
        <v>7.37797780104979</v>
      </c>
      <c r="K563" t="s" s="333">
        <f>D563&amp;"|"&amp;F563&amp;""</f>
        <v>324</v>
      </c>
      <c r="L563" s="334"/>
      <c r="M563" s="334"/>
      <c r="N563" s="334"/>
      <c r="O563" s="334"/>
      <c r="P563" s="32"/>
    </row>
    <row r="564" ht="14.6" customHeight="1">
      <c r="A564" s="24"/>
      <c r="B564" s="31"/>
      <c r="C564" t="s" s="331">
        <v>747</v>
      </c>
      <c r="D564" t="s" s="328">
        <v>326</v>
      </c>
      <c r="E564" t="b" s="317">
        <v>0</v>
      </c>
      <c r="F564" t="s" s="328">
        <v>261</v>
      </c>
      <c r="G564" t="s" s="328">
        <v>266</v>
      </c>
      <c r="H564" t="s" s="328">
        <f>C564&amp;"|"&amp;D564&amp;"|"&amp;E564&amp;"|"&amp;F564&amp;"|"&amp;G564</f>
        <v>778</v>
      </c>
      <c r="I564" s="332">
        <v>0.39594767450438</v>
      </c>
      <c r="J564" s="332">
        <v>18.208891492106</v>
      </c>
      <c r="K564" t="s" s="333">
        <f>D564&amp;"|"&amp;F564&amp;""</f>
        <v>328</v>
      </c>
      <c r="L564" s="334"/>
      <c r="M564" s="334"/>
      <c r="N564" s="334"/>
      <c r="O564" s="334"/>
      <c r="P564" s="32"/>
    </row>
    <row r="565" ht="14.6" customHeight="1">
      <c r="A565" s="24"/>
      <c r="B565" s="31"/>
      <c r="C565" t="s" s="331">
        <v>747</v>
      </c>
      <c r="D565" t="s" s="328">
        <v>326</v>
      </c>
      <c r="E565" t="b" s="317">
        <v>1</v>
      </c>
      <c r="F565" t="s" s="328">
        <v>261</v>
      </c>
      <c r="G565" t="s" s="328">
        <v>266</v>
      </c>
      <c r="H565" t="s" s="328">
        <f>C565&amp;"|"&amp;D565&amp;"|"&amp;E565&amp;"|"&amp;F565&amp;"|"&amp;G565</f>
        <v>779</v>
      </c>
      <c r="I565" s="332">
        <v>0.393393739355637</v>
      </c>
      <c r="J565" s="332">
        <v>17.952360585487</v>
      </c>
      <c r="K565" t="s" s="333">
        <f>D565&amp;"|"&amp;F565&amp;""</f>
        <v>328</v>
      </c>
      <c r="L565" s="334"/>
      <c r="M565" s="334"/>
      <c r="N565" s="334"/>
      <c r="O565" s="334"/>
      <c r="P565" s="32"/>
    </row>
    <row r="566" ht="14.6" customHeight="1">
      <c r="A566" s="24"/>
      <c r="B566" s="31"/>
      <c r="C566" t="s" s="331">
        <v>747</v>
      </c>
      <c r="D566" t="s" s="328">
        <v>326</v>
      </c>
      <c r="E566" t="b" s="317">
        <v>0</v>
      </c>
      <c r="F566" t="s" s="328">
        <v>261</v>
      </c>
      <c r="G566" t="s" s="328">
        <v>269</v>
      </c>
      <c r="H566" t="s" s="328">
        <f>C566&amp;"|"&amp;D566&amp;"|"&amp;E566&amp;"|"&amp;F566&amp;"|"&amp;G566</f>
        <v>780</v>
      </c>
      <c r="I566" s="332">
        <v>0.8311168055136789</v>
      </c>
      <c r="J566" s="332">
        <v>14.1421192498423</v>
      </c>
      <c r="K566" t="s" s="333">
        <f>D566&amp;"|"&amp;F566&amp;""</f>
        <v>328</v>
      </c>
      <c r="L566" s="334"/>
      <c r="M566" s="334"/>
      <c r="N566" s="334"/>
      <c r="O566" s="334"/>
      <c r="P566" s="32"/>
    </row>
    <row r="567" ht="14.6" customHeight="1">
      <c r="A567" s="24"/>
      <c r="B567" s="31"/>
      <c r="C567" t="s" s="331">
        <v>747</v>
      </c>
      <c r="D567" t="s" s="328">
        <v>326</v>
      </c>
      <c r="E567" t="b" s="317">
        <v>1</v>
      </c>
      <c r="F567" t="s" s="328">
        <v>272</v>
      </c>
      <c r="G567" t="s" s="328">
        <v>269</v>
      </c>
      <c r="H567" t="s" s="328">
        <f>C567&amp;"|"&amp;D567&amp;"|"&amp;E567&amp;"|"&amp;F567&amp;"|"&amp;G567</f>
        <v>781</v>
      </c>
      <c r="I567" s="332">
        <v>1.35563383262581</v>
      </c>
      <c r="J567" s="332">
        <v>16.518242849443</v>
      </c>
      <c r="K567" t="s" s="333">
        <f>D567&amp;"|"&amp;F567&amp;""</f>
        <v>332</v>
      </c>
      <c r="L567" s="334"/>
      <c r="M567" s="334"/>
      <c r="N567" s="334"/>
      <c r="O567" s="334"/>
      <c r="P567" s="32"/>
    </row>
    <row r="568" ht="14.6" customHeight="1">
      <c r="A568" s="24"/>
      <c r="B568" s="31"/>
      <c r="C568" t="s" s="331">
        <v>782</v>
      </c>
      <c r="D568" t="s" s="328">
        <v>260</v>
      </c>
      <c r="E568" t="b" s="317">
        <v>1</v>
      </c>
      <c r="F568" t="s" s="328">
        <v>261</v>
      </c>
      <c r="G568" t="s" s="328">
        <v>262</v>
      </c>
      <c r="H568" t="s" s="328">
        <f>C568&amp;"|"&amp;D568&amp;"|"&amp;E568&amp;"|"&amp;F568&amp;"|"&amp;G568</f>
        <v>783</v>
      </c>
      <c r="I568" s="332">
        <v>0.101232857129926</v>
      </c>
      <c r="J568" s="332">
        <v>28.2135564440476</v>
      </c>
      <c r="K568" t="s" s="333">
        <f>D568&amp;"|"&amp;F568&amp;""</f>
        <v>264</v>
      </c>
      <c r="L568" s="334"/>
      <c r="M568" s="334"/>
      <c r="N568" s="334"/>
      <c r="O568" s="334"/>
      <c r="P568" s="32"/>
    </row>
    <row r="569" ht="14.6" customHeight="1">
      <c r="A569" s="24"/>
      <c r="B569" s="31"/>
      <c r="C569" t="s" s="331">
        <v>782</v>
      </c>
      <c r="D569" t="s" s="328">
        <v>260</v>
      </c>
      <c r="E569" t="b" s="317">
        <v>1</v>
      </c>
      <c r="F569" t="s" s="328">
        <v>261</v>
      </c>
      <c r="G569" t="s" s="328">
        <v>266</v>
      </c>
      <c r="H569" t="s" s="328">
        <f>C569&amp;"|"&amp;D569&amp;"|"&amp;E569&amp;"|"&amp;F569&amp;"|"&amp;G569</f>
        <v>784</v>
      </c>
      <c r="I569" s="332">
        <v>0.675756008274534</v>
      </c>
      <c r="J569" s="332">
        <v>21.6950649885642</v>
      </c>
      <c r="K569" t="s" s="333">
        <f>D569&amp;"|"&amp;F569&amp;""</f>
        <v>264</v>
      </c>
      <c r="L569" s="334"/>
      <c r="M569" s="334"/>
      <c r="N569" s="334"/>
      <c r="O569" s="334"/>
      <c r="P569" s="32"/>
    </row>
    <row r="570" ht="14.6" customHeight="1">
      <c r="A570" s="24"/>
      <c r="B570" s="31"/>
      <c r="C570" t="s" s="331">
        <v>782</v>
      </c>
      <c r="D570" t="s" s="328">
        <v>260</v>
      </c>
      <c r="E570" t="b" s="317">
        <v>1</v>
      </c>
      <c r="F570" t="s" s="328">
        <v>261</v>
      </c>
      <c r="G570" t="s" s="328">
        <v>269</v>
      </c>
      <c r="H570" t="s" s="328">
        <f>C570&amp;"|"&amp;D570&amp;"|"&amp;E570&amp;"|"&amp;F570&amp;"|"&amp;G570</f>
        <v>785</v>
      </c>
      <c r="I570" s="332">
        <v>0.920381338503898</v>
      </c>
      <c r="J570" s="332">
        <v>20.304731676766</v>
      </c>
      <c r="K570" t="s" s="333">
        <f>D570&amp;"|"&amp;F570&amp;""</f>
        <v>264</v>
      </c>
      <c r="L570" s="334"/>
      <c r="M570" s="334"/>
      <c r="N570" s="334"/>
      <c r="O570" s="334"/>
      <c r="P570" s="32"/>
    </row>
    <row r="571" ht="14.6" customHeight="1">
      <c r="A571" s="24"/>
      <c r="B571" s="31"/>
      <c r="C571" t="s" s="331">
        <v>782</v>
      </c>
      <c r="D571" t="s" s="328">
        <v>260</v>
      </c>
      <c r="E571" t="b" s="317">
        <v>1</v>
      </c>
      <c r="F571" t="s" s="328">
        <v>272</v>
      </c>
      <c r="G571" t="s" s="328">
        <v>262</v>
      </c>
      <c r="H571" t="s" s="328">
        <f>C571&amp;"|"&amp;D571&amp;"|"&amp;E571&amp;"|"&amp;F571&amp;"|"&amp;G571</f>
        <v>786</v>
      </c>
      <c r="I571" s="332">
        <v>0.175371171039424</v>
      </c>
      <c r="J571" s="332">
        <v>30.0167061091733</v>
      </c>
      <c r="K571" t="s" s="333">
        <f>D571&amp;"|"&amp;F571&amp;""</f>
        <v>274</v>
      </c>
      <c r="L571" s="334"/>
      <c r="M571" s="334"/>
      <c r="N571" s="334"/>
      <c r="O571" s="334"/>
      <c r="P571" s="32"/>
    </row>
    <row r="572" ht="14.6" customHeight="1">
      <c r="A572" s="24"/>
      <c r="B572" s="31"/>
      <c r="C572" t="s" s="331">
        <v>782</v>
      </c>
      <c r="D572" t="s" s="328">
        <v>260</v>
      </c>
      <c r="E572" t="b" s="317">
        <v>1</v>
      </c>
      <c r="F572" t="s" s="328">
        <v>272</v>
      </c>
      <c r="G572" t="s" s="328">
        <v>266</v>
      </c>
      <c r="H572" t="s" s="328">
        <f>C572&amp;"|"&amp;D572&amp;"|"&amp;E572&amp;"|"&amp;F572&amp;"|"&amp;G572</f>
        <v>787</v>
      </c>
      <c r="I572" s="332">
        <v>1.27821724495077</v>
      </c>
      <c r="J572" s="332">
        <v>27.7112524136178</v>
      </c>
      <c r="K572" t="s" s="333">
        <f>D572&amp;"|"&amp;F572&amp;""</f>
        <v>274</v>
      </c>
      <c r="L572" s="334"/>
      <c r="M572" s="334"/>
      <c r="N572" s="334"/>
      <c r="O572" s="334"/>
      <c r="P572" s="32"/>
    </row>
    <row r="573" ht="14.6" customHeight="1">
      <c r="A573" s="24"/>
      <c r="B573" s="31"/>
      <c r="C573" t="s" s="331">
        <v>782</v>
      </c>
      <c r="D573" t="s" s="328">
        <v>275</v>
      </c>
      <c r="E573" t="b" s="317">
        <v>1</v>
      </c>
      <c r="F573" t="s" s="328">
        <v>261</v>
      </c>
      <c r="G573" t="s" s="328">
        <v>262</v>
      </c>
      <c r="H573" t="s" s="328">
        <f>C573&amp;"|"&amp;D573&amp;"|"&amp;E573&amp;"|"&amp;F573&amp;"|"&amp;G573</f>
        <v>788</v>
      </c>
      <c r="I573" s="332">
        <v>0.07880210186436019</v>
      </c>
      <c r="J573" s="332">
        <v>19.9327544663966</v>
      </c>
      <c r="K573" t="s" s="333">
        <f>D573&amp;"|"&amp;F573&amp;""</f>
        <v>277</v>
      </c>
      <c r="L573" s="334"/>
      <c r="M573" s="334"/>
      <c r="N573" s="334"/>
      <c r="O573" s="334"/>
      <c r="P573" s="32"/>
    </row>
    <row r="574" ht="14.6" customHeight="1">
      <c r="A574" s="24"/>
      <c r="B574" s="31"/>
      <c r="C574" t="s" s="331">
        <v>782</v>
      </c>
      <c r="D574" t="s" s="328">
        <v>275</v>
      </c>
      <c r="E574" t="b" s="317">
        <v>1</v>
      </c>
      <c r="F574" t="s" s="328">
        <v>261</v>
      </c>
      <c r="G574" t="s" s="328">
        <v>266</v>
      </c>
      <c r="H574" t="s" s="328">
        <f>C574&amp;"|"&amp;D574&amp;"|"&amp;E574&amp;"|"&amp;F574&amp;"|"&amp;G574</f>
        <v>789</v>
      </c>
      <c r="I574" s="332">
        <v>0.457160873693492</v>
      </c>
      <c r="J574" s="332">
        <v>15.0005285469406</v>
      </c>
      <c r="K574" t="s" s="333">
        <f>D574&amp;"|"&amp;F574&amp;""</f>
        <v>277</v>
      </c>
      <c r="L574" s="334"/>
      <c r="M574" s="334"/>
      <c r="N574" s="334"/>
      <c r="O574" s="334"/>
      <c r="P574" s="32"/>
    </row>
    <row r="575" ht="14.6" customHeight="1">
      <c r="A575" s="24"/>
      <c r="B575" s="31"/>
      <c r="C575" t="s" s="331">
        <v>782</v>
      </c>
      <c r="D575" t="s" s="328">
        <v>275</v>
      </c>
      <c r="E575" t="b" s="317">
        <v>1</v>
      </c>
      <c r="F575" t="s" s="328">
        <v>261</v>
      </c>
      <c r="G575" t="s" s="328">
        <v>269</v>
      </c>
      <c r="H575" t="s" s="328">
        <f>C575&amp;"|"&amp;D575&amp;"|"&amp;E575&amp;"|"&amp;F575&amp;"|"&amp;G575</f>
        <v>790</v>
      </c>
      <c r="I575" s="332">
        <v>0.6931039987847331</v>
      </c>
      <c r="J575" s="332">
        <v>13.6567971232648</v>
      </c>
      <c r="K575" t="s" s="333">
        <f>D575&amp;"|"&amp;F575&amp;""</f>
        <v>277</v>
      </c>
      <c r="L575" s="334"/>
      <c r="M575" s="334"/>
      <c r="N575" s="334"/>
      <c r="O575" s="334"/>
      <c r="P575" s="32"/>
    </row>
    <row r="576" ht="14.6" customHeight="1">
      <c r="A576" s="24"/>
      <c r="B576" s="31"/>
      <c r="C576" t="s" s="331">
        <v>782</v>
      </c>
      <c r="D576" t="s" s="328">
        <v>275</v>
      </c>
      <c r="E576" t="b" s="317">
        <v>1</v>
      </c>
      <c r="F576" t="s" s="328">
        <v>272</v>
      </c>
      <c r="G576" t="s" s="328">
        <v>262</v>
      </c>
      <c r="H576" t="s" s="328">
        <f>C576&amp;"|"&amp;D576&amp;"|"&amp;E576&amp;"|"&amp;F576&amp;"|"&amp;G576</f>
        <v>791</v>
      </c>
      <c r="I576" s="332">
        <v>0.138862712884676</v>
      </c>
      <c r="J576" s="332">
        <v>21.3802127321297</v>
      </c>
      <c r="K576" t="s" s="333">
        <f>D576&amp;"|"&amp;F576&amp;""</f>
        <v>284</v>
      </c>
      <c r="L576" s="334"/>
      <c r="M576" s="334"/>
      <c r="N576" s="334"/>
      <c r="O576" s="334"/>
      <c r="P576" s="32"/>
    </row>
    <row r="577" ht="14.6" customHeight="1">
      <c r="A577" s="24"/>
      <c r="B577" s="31"/>
      <c r="C577" t="s" s="331">
        <v>782</v>
      </c>
      <c r="D577" t="s" s="328">
        <v>275</v>
      </c>
      <c r="E577" t="b" s="317">
        <v>1</v>
      </c>
      <c r="F577" t="s" s="328">
        <v>272</v>
      </c>
      <c r="G577" t="s" s="328">
        <v>266</v>
      </c>
      <c r="H577" t="s" s="328">
        <f>C577&amp;"|"&amp;D577&amp;"|"&amp;E577&amp;"|"&amp;F577&amp;"|"&amp;G577</f>
        <v>792</v>
      </c>
      <c r="I577" s="332">
        <v>0.872614786720555</v>
      </c>
      <c r="J577" s="332">
        <v>19.1901899274564</v>
      </c>
      <c r="K577" t="s" s="333">
        <f>D577&amp;"|"&amp;F577&amp;""</f>
        <v>284</v>
      </c>
      <c r="L577" s="334"/>
      <c r="M577" s="334"/>
      <c r="N577" s="334"/>
      <c r="O577" s="334"/>
      <c r="P577" s="32"/>
    </row>
    <row r="578" ht="14.6" customHeight="1">
      <c r="A578" s="24"/>
      <c r="B578" s="31"/>
      <c r="C578" t="s" s="331">
        <v>782</v>
      </c>
      <c r="D578" t="s" s="328">
        <v>275</v>
      </c>
      <c r="E578" t="b" s="317">
        <v>1</v>
      </c>
      <c r="F578" t="s" s="328">
        <v>272</v>
      </c>
      <c r="G578" t="s" s="328">
        <v>269</v>
      </c>
      <c r="H578" t="s" s="328">
        <f>C578&amp;"|"&amp;D578&amp;"|"&amp;E578&amp;"|"&amp;F578&amp;"|"&amp;G578</f>
        <v>793</v>
      </c>
      <c r="I578" s="332">
        <v>1.15861925720617</v>
      </c>
      <c r="J578" s="332">
        <v>15.8661118032249</v>
      </c>
      <c r="K578" t="s" s="333">
        <f>D578&amp;"|"&amp;F578&amp;""</f>
        <v>284</v>
      </c>
      <c r="L578" s="334"/>
      <c r="M578" s="334"/>
      <c r="N578" s="334"/>
      <c r="O578" s="334"/>
      <c r="P578" s="32"/>
    </row>
    <row r="579" ht="14.6" customHeight="1">
      <c r="A579" s="24"/>
      <c r="B579" s="31"/>
      <c r="C579" t="s" s="331">
        <v>782</v>
      </c>
      <c r="D579" t="s" s="328">
        <v>286</v>
      </c>
      <c r="E579" t="b" s="317">
        <v>1</v>
      </c>
      <c r="F579" t="s" s="328">
        <v>261</v>
      </c>
      <c r="G579" t="s" s="328">
        <v>262</v>
      </c>
      <c r="H579" t="s" s="328">
        <f>C579&amp;"|"&amp;D579&amp;"|"&amp;E579&amp;"|"&amp;F579&amp;"|"&amp;G579</f>
        <v>794</v>
      </c>
      <c r="I579" s="332">
        <v>0.0873886839903238</v>
      </c>
      <c r="J579" s="332">
        <v>21.1178833104968</v>
      </c>
      <c r="K579" t="s" s="333">
        <f>D579&amp;"|"&amp;F579&amp;""</f>
        <v>288</v>
      </c>
      <c r="L579" s="334"/>
      <c r="M579" s="334"/>
      <c r="N579" s="334"/>
      <c r="O579" s="334"/>
      <c r="P579" s="32"/>
    </row>
    <row r="580" ht="14.6" customHeight="1">
      <c r="A580" s="24"/>
      <c r="B580" s="31"/>
      <c r="C580" t="s" s="331">
        <v>782</v>
      </c>
      <c r="D580" t="s" s="328">
        <v>286</v>
      </c>
      <c r="E580" t="b" s="317">
        <v>1</v>
      </c>
      <c r="F580" t="s" s="328">
        <v>261</v>
      </c>
      <c r="G580" t="s" s="328">
        <v>266</v>
      </c>
      <c r="H580" t="s" s="328">
        <f>C580&amp;"|"&amp;D580&amp;"|"&amp;E580&amp;"|"&amp;F580&amp;"|"&amp;G580</f>
        <v>795</v>
      </c>
      <c r="I580" s="332">
        <v>0.563157334366383</v>
      </c>
      <c r="J580" s="332">
        <v>15.5495911934445</v>
      </c>
      <c r="K580" t="s" s="333">
        <f>D580&amp;"|"&amp;F580&amp;""</f>
        <v>288</v>
      </c>
      <c r="L580" s="334"/>
      <c r="M580" s="334"/>
      <c r="N580" s="334"/>
      <c r="O580" s="334"/>
      <c r="P580" s="32"/>
    </row>
    <row r="581" ht="14.6" customHeight="1">
      <c r="A581" s="24"/>
      <c r="B581" s="31"/>
      <c r="C581" t="s" s="331">
        <v>782</v>
      </c>
      <c r="D581" t="s" s="328">
        <v>286</v>
      </c>
      <c r="E581" t="b" s="317">
        <v>1</v>
      </c>
      <c r="F581" t="s" s="328">
        <v>261</v>
      </c>
      <c r="G581" t="s" s="328">
        <v>269</v>
      </c>
      <c r="H581" t="s" s="328">
        <f>C581&amp;"|"&amp;D581&amp;"|"&amp;E581&amp;"|"&amp;F581&amp;"|"&amp;G581</f>
        <v>796</v>
      </c>
      <c r="I581" s="332">
        <v>0.808391169437915</v>
      </c>
      <c r="J581" s="332">
        <v>13.961264348143</v>
      </c>
      <c r="K581" t="s" s="333">
        <f>D581&amp;"|"&amp;F581&amp;""</f>
        <v>288</v>
      </c>
      <c r="L581" s="334"/>
      <c r="M581" s="334"/>
      <c r="N581" s="334"/>
      <c r="O581" s="334"/>
      <c r="P581" s="32"/>
    </row>
    <row r="582" ht="14.6" customHeight="1">
      <c r="A582" s="24"/>
      <c r="B582" s="31"/>
      <c r="C582" t="s" s="331">
        <v>782</v>
      </c>
      <c r="D582" t="s" s="328">
        <v>286</v>
      </c>
      <c r="E582" t="b" s="317">
        <v>1</v>
      </c>
      <c r="F582" t="s" s="328">
        <v>272</v>
      </c>
      <c r="G582" t="s" s="328">
        <v>262</v>
      </c>
      <c r="H582" t="s" s="328">
        <f>C582&amp;"|"&amp;D582&amp;"|"&amp;E582&amp;"|"&amp;F582&amp;"|"&amp;G582</f>
        <v>797</v>
      </c>
      <c r="I582" s="332">
        <v>0.155412745353376</v>
      </c>
      <c r="J582" s="332">
        <v>22.6937716432364</v>
      </c>
      <c r="K582" t="s" s="333">
        <f>D582&amp;"|"&amp;F582&amp;""</f>
        <v>294</v>
      </c>
      <c r="L582" s="334"/>
      <c r="M582" s="334"/>
      <c r="N582" s="334"/>
      <c r="O582" s="334"/>
      <c r="P582" s="32"/>
    </row>
    <row r="583" ht="14.6" customHeight="1">
      <c r="A583" s="24"/>
      <c r="B583" s="31"/>
      <c r="C583" t="s" s="331">
        <v>782</v>
      </c>
      <c r="D583" t="s" s="328">
        <v>286</v>
      </c>
      <c r="E583" t="b" s="317">
        <v>1</v>
      </c>
      <c r="F583" t="s" s="328">
        <v>272</v>
      </c>
      <c r="G583" t="s" s="328">
        <v>266</v>
      </c>
      <c r="H583" t="s" s="328">
        <f>C583&amp;"|"&amp;D583&amp;"|"&amp;E583&amp;"|"&amp;F583&amp;"|"&amp;G583</f>
        <v>798</v>
      </c>
      <c r="I583" s="332">
        <v>1.06662126554431</v>
      </c>
      <c r="J583" s="332">
        <v>19.7886578025131</v>
      </c>
      <c r="K583" t="s" s="333">
        <f>D583&amp;"|"&amp;F583&amp;""</f>
        <v>294</v>
      </c>
      <c r="L583" s="334"/>
      <c r="M583" s="334"/>
      <c r="N583" s="334"/>
      <c r="O583" s="334"/>
      <c r="P583" s="32"/>
    </row>
    <row r="584" ht="14.6" customHeight="1">
      <c r="A584" s="24"/>
      <c r="B584" s="31"/>
      <c r="C584" t="s" s="331">
        <v>782</v>
      </c>
      <c r="D584" t="s" s="328">
        <v>286</v>
      </c>
      <c r="E584" t="b" s="317">
        <v>1</v>
      </c>
      <c r="F584" t="s" s="328">
        <v>272</v>
      </c>
      <c r="G584" t="s" s="328">
        <v>269</v>
      </c>
      <c r="H584" t="s" s="328">
        <f>C584&amp;"|"&amp;D584&amp;"|"&amp;E584&amp;"|"&amp;F584&amp;"|"&amp;G584</f>
        <v>799</v>
      </c>
      <c r="I584" s="332">
        <v>1.31731281801316</v>
      </c>
      <c r="J584" s="332">
        <v>16.005364101796</v>
      </c>
      <c r="K584" t="s" s="333">
        <f>D584&amp;"|"&amp;F584&amp;""</f>
        <v>294</v>
      </c>
      <c r="L584" s="334"/>
      <c r="M584" s="334"/>
      <c r="N584" s="334"/>
      <c r="O584" s="334"/>
      <c r="P584" s="32"/>
    </row>
    <row r="585" ht="14.6" customHeight="1">
      <c r="A585" s="24"/>
      <c r="B585" s="31"/>
      <c r="C585" t="s" s="331">
        <v>782</v>
      </c>
      <c r="D585" t="s" s="328">
        <v>295</v>
      </c>
      <c r="E585" t="b" s="317">
        <v>1</v>
      </c>
      <c r="F585" t="s" s="328">
        <v>261</v>
      </c>
      <c r="G585" t="s" s="328">
        <v>262</v>
      </c>
      <c r="H585" t="s" s="328">
        <f>C585&amp;"|"&amp;D585&amp;"|"&amp;E585&amp;"|"&amp;F585&amp;"|"&amp;G585</f>
        <v>800</v>
      </c>
      <c r="I585" s="332">
        <v>0.100105823894366</v>
      </c>
      <c r="J585" s="332">
        <v>63.9318960053803</v>
      </c>
      <c r="K585" t="s" s="333">
        <f>D585&amp;"|"&amp;F585&amp;""</f>
        <v>297</v>
      </c>
      <c r="L585" s="334"/>
      <c r="M585" s="334"/>
      <c r="N585" s="334"/>
      <c r="O585" s="334"/>
      <c r="P585" s="32"/>
    </row>
    <row r="586" ht="14.6" customHeight="1">
      <c r="A586" s="24"/>
      <c r="B586" s="31"/>
      <c r="C586" t="s" s="331">
        <v>782</v>
      </c>
      <c r="D586" t="s" s="328">
        <v>295</v>
      </c>
      <c r="E586" t="b" s="317">
        <v>1</v>
      </c>
      <c r="F586" t="s" s="328">
        <v>261</v>
      </c>
      <c r="G586" t="s" s="328">
        <v>269</v>
      </c>
      <c r="H586" t="s" s="328">
        <f>C586&amp;"|"&amp;D586&amp;"|"&amp;E586&amp;"|"&amp;F586&amp;"|"&amp;G586</f>
        <v>801</v>
      </c>
      <c r="I586" s="332">
        <v>0.916708746388878</v>
      </c>
      <c r="J586" s="332">
        <v>36.4338485435748</v>
      </c>
      <c r="K586" t="s" s="333">
        <f>D586&amp;"|"&amp;F586&amp;""</f>
        <v>297</v>
      </c>
      <c r="L586" s="334"/>
      <c r="M586" s="334"/>
      <c r="N586" s="334"/>
      <c r="O586" s="334"/>
      <c r="P586" s="32"/>
    </row>
    <row r="587" ht="14.6" customHeight="1">
      <c r="A587" s="24"/>
      <c r="B587" s="31"/>
      <c r="C587" t="s" s="331">
        <v>782</v>
      </c>
      <c r="D587" t="s" s="328">
        <v>295</v>
      </c>
      <c r="E587" t="b" s="317">
        <v>1</v>
      </c>
      <c r="F587" t="s" s="328">
        <v>272</v>
      </c>
      <c r="G587" t="s" s="328">
        <v>269</v>
      </c>
      <c r="H587" t="s" s="328">
        <f>C587&amp;"|"&amp;D587&amp;"|"&amp;E587&amp;"|"&amp;F587&amp;"|"&amp;G587</f>
        <v>802</v>
      </c>
      <c r="I587" s="332">
        <v>1.47211499865639</v>
      </c>
      <c r="J587" s="332">
        <v>39.9153856639644</v>
      </c>
      <c r="K587" t="s" s="333">
        <f>D587&amp;"|"&amp;F587&amp;""</f>
        <v>409</v>
      </c>
      <c r="L587" s="334"/>
      <c r="M587" s="334"/>
      <c r="N587" s="334"/>
      <c r="O587" s="334"/>
      <c r="P587" s="32"/>
    </row>
    <row r="588" ht="14.6" customHeight="1">
      <c r="A588" s="24"/>
      <c r="B588" s="31"/>
      <c r="C588" t="s" s="331">
        <v>782</v>
      </c>
      <c r="D588" t="s" s="328">
        <v>302</v>
      </c>
      <c r="E588" t="b" s="317">
        <v>1</v>
      </c>
      <c r="F588" t="s" s="328">
        <v>261</v>
      </c>
      <c r="G588" t="s" s="328">
        <v>262</v>
      </c>
      <c r="H588" t="s" s="328">
        <f>C588&amp;"|"&amp;D588&amp;"|"&amp;E588&amp;"|"&amp;F588&amp;"|"&amp;G588</f>
        <v>803</v>
      </c>
      <c r="I588" s="332">
        <v>0.0966276321468296</v>
      </c>
      <c r="J588" s="332">
        <v>113.769592077864</v>
      </c>
      <c r="K588" t="s" s="333">
        <f>D588&amp;"|"&amp;F588&amp;""</f>
        <v>304</v>
      </c>
      <c r="L588" s="334"/>
      <c r="M588" s="334"/>
      <c r="N588" s="334"/>
      <c r="O588" s="334"/>
      <c r="P588" s="32"/>
    </row>
    <row r="589" ht="14.6" customHeight="1">
      <c r="A589" s="24"/>
      <c r="B589" s="31"/>
      <c r="C589" t="s" s="331">
        <v>782</v>
      </c>
      <c r="D589" t="s" s="328">
        <v>302</v>
      </c>
      <c r="E589" t="b" s="317">
        <v>1</v>
      </c>
      <c r="F589" t="s" s="328">
        <v>261</v>
      </c>
      <c r="G589" t="s" s="328">
        <v>269</v>
      </c>
      <c r="H589" t="s" s="328">
        <f>C589&amp;"|"&amp;D589&amp;"|"&amp;E589&amp;"|"&amp;F589&amp;"|"&amp;G589</f>
        <v>804</v>
      </c>
      <c r="I589" s="332">
        <v>0.767117406643281</v>
      </c>
      <c r="J589" s="332">
        <v>59.7273772297589</v>
      </c>
      <c r="K589" t="s" s="333">
        <f>D589&amp;"|"&amp;F589&amp;""</f>
        <v>304</v>
      </c>
      <c r="L589" s="334"/>
      <c r="M589" s="334"/>
      <c r="N589" s="334"/>
      <c r="O589" s="334"/>
      <c r="P589" s="32"/>
    </row>
    <row r="590" ht="14.6" customHeight="1">
      <c r="A590" s="24"/>
      <c r="B590" s="31"/>
      <c r="C590" t="s" s="331">
        <v>782</v>
      </c>
      <c r="D590" t="s" s="328">
        <v>302</v>
      </c>
      <c r="E590" t="b" s="317">
        <v>0</v>
      </c>
      <c r="F590" t="s" s="328">
        <v>272</v>
      </c>
      <c r="G590" t="s" s="328">
        <v>262</v>
      </c>
      <c r="H590" t="s" s="328">
        <f>C590&amp;"|"&amp;D590&amp;"|"&amp;E590&amp;"|"&amp;F590&amp;"|"&amp;G590</f>
        <v>805</v>
      </c>
      <c r="I590" s="332">
        <v>0.15911890908016</v>
      </c>
      <c r="J590" s="332">
        <v>118.863688290044</v>
      </c>
      <c r="K590" t="s" s="333">
        <f>D590&amp;"|"&amp;F590&amp;""</f>
        <v>308</v>
      </c>
      <c r="L590" s="334"/>
      <c r="M590" s="334"/>
      <c r="N590" s="334"/>
      <c r="O590" s="334"/>
      <c r="P590" s="32"/>
    </row>
    <row r="591" ht="14.6" customHeight="1">
      <c r="A591" s="24"/>
      <c r="B591" s="31"/>
      <c r="C591" t="s" s="331">
        <v>782</v>
      </c>
      <c r="D591" t="s" s="328">
        <v>302</v>
      </c>
      <c r="E591" t="b" s="317">
        <v>1</v>
      </c>
      <c r="F591" t="s" s="328">
        <v>272</v>
      </c>
      <c r="G591" t="s" s="328">
        <v>262</v>
      </c>
      <c r="H591" t="s" s="328">
        <f>C591&amp;"|"&amp;D591&amp;"|"&amp;E591&amp;"|"&amp;F591&amp;"|"&amp;G591</f>
        <v>806</v>
      </c>
      <c r="I591" s="332">
        <v>0.156519288683897</v>
      </c>
      <c r="J591" s="332">
        <v>119.357182393850</v>
      </c>
      <c r="K591" t="s" s="333">
        <f>D591&amp;"|"&amp;F591&amp;""</f>
        <v>308</v>
      </c>
      <c r="L591" s="334"/>
      <c r="M591" s="334"/>
      <c r="N591" s="334"/>
      <c r="O591" s="334"/>
      <c r="P591" s="32"/>
    </row>
    <row r="592" ht="14.6" customHeight="1">
      <c r="A592" s="24"/>
      <c r="B592" s="31"/>
      <c r="C592" t="s" s="331">
        <v>782</v>
      </c>
      <c r="D592" t="s" s="328">
        <v>302</v>
      </c>
      <c r="E592" t="b" s="317">
        <v>1</v>
      </c>
      <c r="F592" t="s" s="328">
        <v>272</v>
      </c>
      <c r="G592" t="s" s="328">
        <v>266</v>
      </c>
      <c r="H592" t="s" s="328">
        <f>C592&amp;"|"&amp;D592&amp;"|"&amp;E592&amp;"|"&amp;F592&amp;"|"&amp;G592</f>
        <v>807</v>
      </c>
      <c r="I592" s="332">
        <v>0.804565704638438</v>
      </c>
      <c r="J592" s="332">
        <v>89.7552099955621</v>
      </c>
      <c r="K592" t="s" s="333">
        <f>D592&amp;"|"&amp;F592&amp;""</f>
        <v>308</v>
      </c>
      <c r="L592" s="334"/>
      <c r="M592" s="334"/>
      <c r="N592" s="334"/>
      <c r="O592" s="334"/>
      <c r="P592" s="32"/>
    </row>
    <row r="593" ht="14.6" customHeight="1">
      <c r="A593" s="24"/>
      <c r="B593" s="31"/>
      <c r="C593" t="s" s="331">
        <v>782</v>
      </c>
      <c r="D593" t="s" s="328">
        <v>302</v>
      </c>
      <c r="E593" t="b" s="317">
        <v>1</v>
      </c>
      <c r="F593" t="s" s="328">
        <v>272</v>
      </c>
      <c r="G593" t="s" s="328">
        <v>269</v>
      </c>
      <c r="H593" t="s" s="328">
        <f>C593&amp;"|"&amp;D593&amp;"|"&amp;E593&amp;"|"&amp;F593&amp;"|"&amp;G593</f>
        <v>808</v>
      </c>
      <c r="I593" s="332">
        <v>1.25997882518428</v>
      </c>
      <c r="J593" s="332">
        <v>64.75679415582501</v>
      </c>
      <c r="K593" t="s" s="333">
        <f>D593&amp;"|"&amp;F593&amp;""</f>
        <v>308</v>
      </c>
      <c r="L593" s="334"/>
      <c r="M593" s="334"/>
      <c r="N593" s="334"/>
      <c r="O593" s="334"/>
      <c r="P593" s="32"/>
    </row>
    <row r="594" ht="14.6" customHeight="1">
      <c r="A594" s="24"/>
      <c r="B594" s="31"/>
      <c r="C594" t="s" s="331">
        <v>782</v>
      </c>
      <c r="D594" t="s" s="328">
        <v>309</v>
      </c>
      <c r="E594" t="b" s="317">
        <v>1</v>
      </c>
      <c r="F594" t="s" s="328">
        <v>261</v>
      </c>
      <c r="G594" t="s" s="328">
        <v>262</v>
      </c>
      <c r="H594" t="s" s="328">
        <f>C594&amp;"|"&amp;D594&amp;"|"&amp;E594&amp;"|"&amp;F594&amp;"|"&amp;G594</f>
        <v>809</v>
      </c>
      <c r="I594" s="332">
        <v>0.107720805185229</v>
      </c>
      <c r="J594" s="332">
        <v>40.7616003824138</v>
      </c>
      <c r="K594" t="s" s="333">
        <f>D594&amp;"|"&amp;F594&amp;""</f>
        <v>311</v>
      </c>
      <c r="L594" s="334"/>
      <c r="M594" s="334"/>
      <c r="N594" s="334"/>
      <c r="O594" s="334"/>
      <c r="P594" s="32"/>
    </row>
    <row r="595" ht="14.6" customHeight="1">
      <c r="A595" s="24"/>
      <c r="B595" s="31"/>
      <c r="C595" t="s" s="331">
        <v>782</v>
      </c>
      <c r="D595" t="s" s="328">
        <v>309</v>
      </c>
      <c r="E595" t="b" s="317">
        <v>1</v>
      </c>
      <c r="F595" t="s" s="328">
        <v>261</v>
      </c>
      <c r="G595" t="s" s="328">
        <v>269</v>
      </c>
      <c r="H595" t="s" s="328">
        <f>C595&amp;"|"&amp;D595&amp;"|"&amp;E595&amp;"|"&amp;F595&amp;"|"&amp;G595</f>
        <v>810</v>
      </c>
      <c r="I595" s="332">
        <v>1.1131409197837</v>
      </c>
      <c r="J595" s="332">
        <v>18.5863649357569</v>
      </c>
      <c r="K595" t="s" s="333">
        <f>D595&amp;"|"&amp;F595&amp;""</f>
        <v>311</v>
      </c>
      <c r="L595" s="334"/>
      <c r="M595" s="334"/>
      <c r="N595" s="334"/>
      <c r="O595" s="334"/>
      <c r="P595" s="32"/>
    </row>
    <row r="596" ht="14.6" customHeight="1">
      <c r="A596" s="24"/>
      <c r="B596" s="31"/>
      <c r="C596" t="s" s="331">
        <v>782</v>
      </c>
      <c r="D596" t="s" s="328">
        <v>315</v>
      </c>
      <c r="E596" t="b" s="317">
        <v>1</v>
      </c>
      <c r="F596" t="s" s="328">
        <v>261</v>
      </c>
      <c r="G596" t="s" s="328">
        <v>262</v>
      </c>
      <c r="H596" t="s" s="328">
        <f>C596&amp;"|"&amp;D596&amp;"|"&amp;E596&amp;"|"&amp;F596&amp;"|"&amp;G596</f>
        <v>811</v>
      </c>
      <c r="I596" s="332">
        <v>0.0619827899545773</v>
      </c>
      <c r="J596" s="332">
        <v>12.4556218206996</v>
      </c>
      <c r="K596" t="s" s="333">
        <f>D596&amp;"|"&amp;F596&amp;""</f>
        <v>317</v>
      </c>
      <c r="L596" s="334"/>
      <c r="M596" s="334"/>
      <c r="N596" s="334"/>
      <c r="O596" s="334"/>
      <c r="P596" s="32"/>
    </row>
    <row r="597" ht="14.6" customHeight="1">
      <c r="A597" s="24"/>
      <c r="B597" s="31"/>
      <c r="C597" t="s" s="331">
        <v>782</v>
      </c>
      <c r="D597" t="s" s="328">
        <v>315</v>
      </c>
      <c r="E597" t="b" s="317">
        <v>0</v>
      </c>
      <c r="F597" t="s" s="328">
        <v>261</v>
      </c>
      <c r="G597" t="s" s="328">
        <v>266</v>
      </c>
      <c r="H597" t="s" s="328">
        <f>C597&amp;"|"&amp;D597&amp;"|"&amp;E597&amp;"|"&amp;F597&amp;"|"&amp;G597</f>
        <v>812</v>
      </c>
      <c r="I597" s="332">
        <v>0.151283324574461</v>
      </c>
      <c r="J597" s="332">
        <v>9.735989387846789</v>
      </c>
      <c r="K597" t="s" s="333">
        <f>D597&amp;"|"&amp;F597&amp;""</f>
        <v>317</v>
      </c>
      <c r="L597" s="334"/>
      <c r="M597" s="334"/>
      <c r="N597" s="334"/>
      <c r="O597" s="334"/>
      <c r="P597" s="32"/>
    </row>
    <row r="598" ht="14.6" customHeight="1">
      <c r="A598" s="24"/>
      <c r="B598" s="31"/>
      <c r="C598" t="s" s="331">
        <v>782</v>
      </c>
      <c r="D598" t="s" s="328">
        <v>315</v>
      </c>
      <c r="E598" t="b" s="317">
        <v>1</v>
      </c>
      <c r="F598" t="s" s="328">
        <v>261</v>
      </c>
      <c r="G598" t="s" s="328">
        <v>266</v>
      </c>
      <c r="H598" t="s" s="328">
        <f>C598&amp;"|"&amp;D598&amp;"|"&amp;E598&amp;"|"&amp;F598&amp;"|"&amp;G598</f>
        <v>813</v>
      </c>
      <c r="I598" s="332">
        <v>0.151283167502671</v>
      </c>
      <c r="J598" s="332">
        <v>9.67735879320186</v>
      </c>
      <c r="K598" t="s" s="333">
        <f>D598&amp;"|"&amp;F598&amp;""</f>
        <v>317</v>
      </c>
      <c r="L598" s="334"/>
      <c r="M598" s="334"/>
      <c r="N598" s="334"/>
      <c r="O598" s="334"/>
      <c r="P598" s="32"/>
    </row>
    <row r="599" ht="14.6" customHeight="1">
      <c r="A599" s="24"/>
      <c r="B599" s="31"/>
      <c r="C599" t="s" s="331">
        <v>782</v>
      </c>
      <c r="D599" t="s" s="328">
        <v>315</v>
      </c>
      <c r="E599" t="b" s="317">
        <v>0</v>
      </c>
      <c r="F599" t="s" s="328">
        <v>261</v>
      </c>
      <c r="G599" t="s" s="328">
        <v>269</v>
      </c>
      <c r="H599" t="s" s="328">
        <f>C599&amp;"|"&amp;D599&amp;"|"&amp;E599&amp;"|"&amp;F599&amp;"|"&amp;G599</f>
        <v>814</v>
      </c>
      <c r="I599" s="332">
        <v>0.5635398314479561</v>
      </c>
      <c r="J599" s="332">
        <v>7.09267454492669</v>
      </c>
      <c r="K599" t="s" s="333">
        <f>D599&amp;"|"&amp;F599&amp;""</f>
        <v>317</v>
      </c>
      <c r="L599" s="334"/>
      <c r="M599" s="334"/>
      <c r="N599" s="334"/>
      <c r="O599" s="334"/>
      <c r="P599" s="32"/>
    </row>
    <row r="600" ht="14.6" customHeight="1">
      <c r="A600" s="24"/>
      <c r="B600" s="31"/>
      <c r="C600" t="s" s="331">
        <v>782</v>
      </c>
      <c r="D600" t="s" s="328">
        <v>315</v>
      </c>
      <c r="E600" t="b" s="317">
        <v>1</v>
      </c>
      <c r="F600" t="s" s="328">
        <v>261</v>
      </c>
      <c r="G600" t="s" s="328">
        <v>269</v>
      </c>
      <c r="H600" t="s" s="328">
        <f>C600&amp;"|"&amp;D600&amp;"|"&amp;E600&amp;"|"&amp;F600&amp;"|"&amp;G600</f>
        <v>815</v>
      </c>
      <c r="I600" s="332">
        <v>0.563511961806108</v>
      </c>
      <c r="J600" s="332">
        <v>7.07454228706039</v>
      </c>
      <c r="K600" t="s" s="333">
        <f>D600&amp;"|"&amp;F600&amp;""</f>
        <v>317</v>
      </c>
      <c r="L600" s="334"/>
      <c r="M600" s="334"/>
      <c r="N600" s="334"/>
      <c r="O600" s="334"/>
      <c r="P600" s="32"/>
    </row>
    <row r="601" ht="14.6" customHeight="1">
      <c r="A601" s="24"/>
      <c r="B601" s="31"/>
      <c r="C601" t="s" s="331">
        <v>782</v>
      </c>
      <c r="D601" t="s" s="328">
        <v>315</v>
      </c>
      <c r="E601" t="b" s="317">
        <v>0</v>
      </c>
      <c r="F601" t="s" s="328">
        <v>272</v>
      </c>
      <c r="G601" t="s" s="328">
        <v>262</v>
      </c>
      <c r="H601" t="s" s="328">
        <f>C601&amp;"|"&amp;D601&amp;"|"&amp;E601&amp;"|"&amp;F601&amp;"|"&amp;G601</f>
        <v>816</v>
      </c>
      <c r="I601" s="332">
        <v>0.102943910199106</v>
      </c>
      <c r="J601" s="332">
        <v>13.4247092336631</v>
      </c>
      <c r="K601" t="s" s="333">
        <f>D601&amp;"|"&amp;F601&amp;""</f>
        <v>324</v>
      </c>
      <c r="L601" s="334"/>
      <c r="M601" s="334"/>
      <c r="N601" s="334"/>
      <c r="O601" s="334"/>
      <c r="P601" s="32"/>
    </row>
    <row r="602" ht="14.6" customHeight="1">
      <c r="A602" s="24"/>
      <c r="B602" s="31"/>
      <c r="C602" t="s" s="331">
        <v>782</v>
      </c>
      <c r="D602" t="s" s="328">
        <v>315</v>
      </c>
      <c r="E602" t="b" s="317">
        <v>1</v>
      </c>
      <c r="F602" t="s" s="328">
        <v>272</v>
      </c>
      <c r="G602" t="s" s="328">
        <v>262</v>
      </c>
      <c r="H602" t="s" s="328">
        <f>C602&amp;"|"&amp;D602&amp;"|"&amp;E602&amp;"|"&amp;F602&amp;"|"&amp;G602</f>
        <v>817</v>
      </c>
      <c r="I602" s="332">
        <v>0.102943748540706</v>
      </c>
      <c r="J602" s="332">
        <v>13.3462038457707</v>
      </c>
      <c r="K602" t="s" s="333">
        <f>D602&amp;"|"&amp;F602&amp;""</f>
        <v>324</v>
      </c>
      <c r="L602" s="334"/>
      <c r="M602" s="334"/>
      <c r="N602" s="334"/>
      <c r="O602" s="334"/>
      <c r="P602" s="32"/>
    </row>
    <row r="603" ht="14.6" customHeight="1">
      <c r="A603" s="24"/>
      <c r="B603" s="31"/>
      <c r="C603" t="s" s="331">
        <v>782</v>
      </c>
      <c r="D603" t="s" s="328">
        <v>315</v>
      </c>
      <c r="E603" t="b" s="317">
        <v>1</v>
      </c>
      <c r="F603" t="s" s="328">
        <v>272</v>
      </c>
      <c r="G603" t="s" s="328">
        <v>266</v>
      </c>
      <c r="H603" t="s" s="328">
        <f>C603&amp;"|"&amp;D603&amp;"|"&amp;E603&amp;"|"&amp;F603&amp;"|"&amp;G603</f>
        <v>818</v>
      </c>
      <c r="I603" s="332">
        <v>0.279756196581683</v>
      </c>
      <c r="J603" s="332">
        <v>12.3655395038291</v>
      </c>
      <c r="K603" t="s" s="333">
        <f>D603&amp;"|"&amp;F603&amp;""</f>
        <v>324</v>
      </c>
      <c r="L603" s="334"/>
      <c r="M603" s="334"/>
      <c r="N603" s="334"/>
      <c r="O603" s="334"/>
      <c r="P603" s="32"/>
    </row>
    <row r="604" ht="14.6" customHeight="1">
      <c r="A604" s="24"/>
      <c r="B604" s="31"/>
      <c r="C604" t="s" s="331">
        <v>782</v>
      </c>
      <c r="D604" t="s" s="328">
        <v>315</v>
      </c>
      <c r="E604" t="b" s="317">
        <v>1</v>
      </c>
      <c r="F604" t="s" s="328">
        <v>272</v>
      </c>
      <c r="G604" t="s" s="328">
        <v>269</v>
      </c>
      <c r="H604" t="s" s="328">
        <f>C604&amp;"|"&amp;D604&amp;"|"&amp;E604&amp;"|"&amp;F604&amp;"|"&amp;G604</f>
        <v>819</v>
      </c>
      <c r="I604" s="332">
        <v>0.963752277743367</v>
      </c>
      <c r="J604" s="332">
        <v>9.30454294021432</v>
      </c>
      <c r="K604" t="s" s="333">
        <f>D604&amp;"|"&amp;F604&amp;""</f>
        <v>324</v>
      </c>
      <c r="L604" s="334"/>
      <c r="M604" s="334"/>
      <c r="N604" s="334"/>
      <c r="O604" s="334"/>
      <c r="P604" s="32"/>
    </row>
    <row r="605" ht="14.6" customHeight="1">
      <c r="A605" s="24"/>
      <c r="B605" s="31"/>
      <c r="C605" t="s" s="331">
        <v>782</v>
      </c>
      <c r="D605" t="s" s="328">
        <v>326</v>
      </c>
      <c r="E605" t="b" s="317">
        <v>1</v>
      </c>
      <c r="F605" t="s" s="328">
        <v>261</v>
      </c>
      <c r="G605" t="s" s="328">
        <v>262</v>
      </c>
      <c r="H605" t="s" s="328">
        <f>C605&amp;"|"&amp;D605&amp;"|"&amp;E605&amp;"|"&amp;F605&amp;"|"&amp;G605</f>
        <v>820</v>
      </c>
      <c r="I605" s="332">
        <v>0.0941622909047517</v>
      </c>
      <c r="J605" s="332">
        <v>26.0285270246417</v>
      </c>
      <c r="K605" t="s" s="333">
        <f>D605&amp;"|"&amp;F605&amp;""</f>
        <v>328</v>
      </c>
      <c r="L605" s="334"/>
      <c r="M605" s="334"/>
      <c r="N605" s="334"/>
      <c r="O605" s="334"/>
      <c r="P605" s="32"/>
    </row>
    <row r="606" ht="14.6" customHeight="1">
      <c r="A606" s="24"/>
      <c r="B606" s="31"/>
      <c r="C606" t="s" s="331">
        <v>782</v>
      </c>
      <c r="D606" t="s" s="328">
        <v>326</v>
      </c>
      <c r="E606" t="b" s="317">
        <v>1</v>
      </c>
      <c r="F606" t="s" s="328">
        <v>261</v>
      </c>
      <c r="G606" t="s" s="328">
        <v>266</v>
      </c>
      <c r="H606" t="s" s="328">
        <f>C606&amp;"|"&amp;D606&amp;"|"&amp;E606&amp;"|"&amp;F606&amp;"|"&amp;G606</f>
        <v>821</v>
      </c>
      <c r="I606" s="332">
        <v>0.53118971014169</v>
      </c>
      <c r="J606" s="332">
        <v>19.9421623367776</v>
      </c>
      <c r="K606" t="s" s="333">
        <f>D606&amp;"|"&amp;F606&amp;""</f>
        <v>328</v>
      </c>
      <c r="L606" s="334"/>
      <c r="M606" s="334"/>
      <c r="N606" s="334"/>
      <c r="O606" s="334"/>
      <c r="P606" s="32"/>
    </row>
    <row r="607" ht="14.6" customHeight="1">
      <c r="A607" s="24"/>
      <c r="B607" s="31"/>
      <c r="C607" t="s" s="331">
        <v>782</v>
      </c>
      <c r="D607" t="s" s="328">
        <v>326</v>
      </c>
      <c r="E607" t="b" s="317">
        <v>1</v>
      </c>
      <c r="F607" t="s" s="328">
        <v>261</v>
      </c>
      <c r="G607" t="s" s="328">
        <v>269</v>
      </c>
      <c r="H607" t="s" s="328">
        <f>C607&amp;"|"&amp;D607&amp;"|"&amp;E607&amp;"|"&amp;F607&amp;"|"&amp;G607</f>
        <v>822</v>
      </c>
      <c r="I607" s="332">
        <v>0.881727852175914</v>
      </c>
      <c r="J607" s="332">
        <v>17.195689790365</v>
      </c>
      <c r="K607" t="s" s="333">
        <f>D607&amp;"|"&amp;F607&amp;""</f>
        <v>328</v>
      </c>
      <c r="L607" s="334"/>
      <c r="M607" s="334"/>
      <c r="N607" s="334"/>
      <c r="O607" s="334"/>
      <c r="P607" s="32"/>
    </row>
    <row r="608" ht="14.6" customHeight="1">
      <c r="A608" s="24"/>
      <c r="B608" s="31"/>
      <c r="C608" t="s" s="331">
        <v>782</v>
      </c>
      <c r="D608" t="s" s="328">
        <v>326</v>
      </c>
      <c r="E608" t="b" s="317">
        <v>1</v>
      </c>
      <c r="F608" t="s" s="328">
        <v>272</v>
      </c>
      <c r="G608" t="s" s="328">
        <v>262</v>
      </c>
      <c r="H608" t="s" s="328">
        <f>C608&amp;"|"&amp;D608&amp;"|"&amp;E608&amp;"|"&amp;F608&amp;"|"&amp;G608</f>
        <v>823</v>
      </c>
      <c r="I608" s="332">
        <v>0.161777847683613</v>
      </c>
      <c r="J608" s="332">
        <v>27.6706609259431</v>
      </c>
      <c r="K608" t="s" s="333">
        <f>D608&amp;"|"&amp;F608&amp;""</f>
        <v>332</v>
      </c>
      <c r="L608" s="334"/>
      <c r="M608" s="334"/>
      <c r="N608" s="334"/>
      <c r="O608" s="334"/>
      <c r="P608" s="32"/>
    </row>
    <row r="609" ht="14.6" customHeight="1">
      <c r="A609" s="24"/>
      <c r="B609" s="31"/>
      <c r="C609" t="s" s="331">
        <v>782</v>
      </c>
      <c r="D609" t="s" s="328">
        <v>326</v>
      </c>
      <c r="E609" t="b" s="317">
        <v>1</v>
      </c>
      <c r="F609" t="s" s="328">
        <v>272</v>
      </c>
      <c r="G609" t="s" s="328">
        <v>266</v>
      </c>
      <c r="H609" t="s" s="328">
        <f>C609&amp;"|"&amp;D609&amp;"|"&amp;E609&amp;"|"&amp;F609&amp;"|"&amp;G609</f>
        <v>824</v>
      </c>
      <c r="I609" s="332">
        <v>1.00846976147173</v>
      </c>
      <c r="J609" s="332">
        <v>25.1533958111866</v>
      </c>
      <c r="K609" t="s" s="333">
        <f>D609&amp;"|"&amp;F609&amp;""</f>
        <v>332</v>
      </c>
      <c r="L609" s="334"/>
      <c r="M609" s="334"/>
      <c r="N609" s="334"/>
      <c r="O609" s="334"/>
      <c r="P609" s="32"/>
    </row>
    <row r="610" ht="14.6" customHeight="1">
      <c r="A610" s="24"/>
      <c r="B610" s="31"/>
      <c r="C610" t="s" s="331">
        <v>782</v>
      </c>
      <c r="D610" t="s" s="328">
        <v>326</v>
      </c>
      <c r="E610" t="b" s="317">
        <v>1</v>
      </c>
      <c r="F610" t="s" s="328">
        <v>272</v>
      </c>
      <c r="G610" t="s" s="328">
        <v>269</v>
      </c>
      <c r="H610" t="s" s="328">
        <f>C610&amp;"|"&amp;D610&amp;"|"&amp;E610&amp;"|"&amp;F610&amp;"|"&amp;G610</f>
        <v>825</v>
      </c>
      <c r="I610" s="332">
        <v>1.45045535774614</v>
      </c>
      <c r="J610" s="332">
        <v>20.0870570119282</v>
      </c>
      <c r="K610" t="s" s="333">
        <f>D610&amp;"|"&amp;F610&amp;""</f>
        <v>332</v>
      </c>
      <c r="L610" s="334"/>
      <c r="M610" s="334"/>
      <c r="N610" s="334"/>
      <c r="O610" s="334"/>
      <c r="P610" s="32"/>
    </row>
    <row r="611" ht="14.6" customHeight="1">
      <c r="A611" s="24"/>
      <c r="B611" s="31"/>
      <c r="C611" t="s" s="331">
        <v>826</v>
      </c>
      <c r="D611" t="s" s="328">
        <v>826</v>
      </c>
      <c r="E611" t="s" s="328">
        <v>826</v>
      </c>
      <c r="F611" t="s" s="328">
        <v>826</v>
      </c>
      <c r="G611" t="s" s="328">
        <v>827</v>
      </c>
      <c r="H611" t="s" s="328">
        <f>"|"&amp;"|"&amp;"|"&amp;G611</f>
        <v>828</v>
      </c>
      <c r="I611" s="332">
        <v>0.02</v>
      </c>
      <c r="J611" s="335">
        <v>3</v>
      </c>
      <c r="K611" s="306"/>
      <c r="L611" s="306"/>
      <c r="M611" s="306"/>
      <c r="N611" s="306"/>
      <c r="O611" s="306"/>
      <c r="P611" s="32"/>
    </row>
    <row r="612" ht="14.6" customHeight="1">
      <c r="A612" s="24"/>
      <c r="B612" s="31"/>
      <c r="C612" t="s" s="331">
        <v>826</v>
      </c>
      <c r="D612" t="s" s="328">
        <v>826</v>
      </c>
      <c r="E612" t="s" s="328">
        <v>826</v>
      </c>
      <c r="F612" t="s" s="328">
        <v>826</v>
      </c>
      <c r="G612" t="s" s="328">
        <v>829</v>
      </c>
      <c r="H612" t="s" s="328">
        <f>"|"&amp;"|"&amp;"|"&amp;G612</f>
        <v>830</v>
      </c>
      <c r="I612" s="332">
        <f>_xlfn.IFERROR(VLOOKUP((VLOOKUP('Stage 2'!$E$9,$C$648:$D$656,2,FALSE)&amp;"|"&amp;"General"&amp;"|"&amp;"FALSE"&amp;"|"&amp;VLOOKUP('Stage 2'!$E$11,$C$622:$E$644,3,FALSE)&amp;"|"&amp;"FreeDrain"),$H$94:$O$354,2,FALSE),_xlfn.IFERROR(VLOOKUP("General"&amp;"|"&amp;VLOOKUP('Stage 2'!$E$11,$C$622:$E$644,3,FALSE),$K$94:$O$354,2,FALSE),VLOOKUP("General",D94:O354,11,FALSE)))</f>
        <v>0.0882960537652866</v>
      </c>
      <c r="J612" s="335">
        <f>_xlfn.IFERROR(VLOOKUP((VLOOKUP('Stage 2'!$E$9,$C$648:$D$656,2,FALSE)&amp;"|"&amp;"General"&amp;"|"&amp;"FALSE"&amp;"|"&amp;VLOOKUP('Stage 2'!$E$11,$C$622:$E$644,3,FALSE)&amp;"|"&amp;"FreeDrain"),$H$94:$O$354,3,FALSE),_xlfn.IFERROR(VLOOKUP("General"&amp;"|"&amp;VLOOKUP('Stage 2'!$E$11,$C$622:$E$644,3,FALSE),$K$94:$O$354,3,FALSE),VLOOKUP("General",D94:O354,12,FALSE)))</f>
        <v>19.1216869089533</v>
      </c>
      <c r="K612" s="306"/>
      <c r="L612" s="306"/>
      <c r="M612" s="306"/>
      <c r="N612" s="306"/>
      <c r="O612" s="306"/>
      <c r="P612" s="32"/>
    </row>
    <row r="613" ht="14.6" customHeight="1">
      <c r="A613" s="24"/>
      <c r="B613" s="31"/>
      <c r="C613" t="s" s="331">
        <v>826</v>
      </c>
      <c r="D613" t="s" s="328">
        <v>826</v>
      </c>
      <c r="E613" t="s" s="328">
        <v>826</v>
      </c>
      <c r="F613" t="s" s="328">
        <v>826</v>
      </c>
      <c r="G613" t="s" s="328">
        <v>831</v>
      </c>
      <c r="H613" t="s" s="328">
        <f>"|"&amp;"|"&amp;"|"&amp;G613</f>
        <v>832</v>
      </c>
      <c r="I613" s="332">
        <v>0.02</v>
      </c>
      <c r="J613" s="335">
        <v>3</v>
      </c>
      <c r="K613" s="306"/>
      <c r="L613" s="306"/>
      <c r="M613" s="306"/>
      <c r="N613" s="306"/>
      <c r="O613" s="306"/>
      <c r="P613" s="32"/>
    </row>
    <row r="614" ht="14.6" customHeight="1">
      <c r="A614" s="24"/>
      <c r="B614" s="31"/>
      <c r="C614" t="s" s="331">
        <v>826</v>
      </c>
      <c r="D614" t="s" s="328">
        <v>826</v>
      </c>
      <c r="E614" t="s" s="328">
        <v>826</v>
      </c>
      <c r="F614" t="s" s="328">
        <v>826</v>
      </c>
      <c r="G614" t="s" s="328">
        <v>833</v>
      </c>
      <c r="H614" t="s" s="328">
        <f>"|"&amp;"|"&amp;"|"&amp;G614</f>
        <v>834</v>
      </c>
      <c r="I614" s="332">
        <v>0.02</v>
      </c>
      <c r="J614" s="335">
        <v>3</v>
      </c>
      <c r="K614" s="306"/>
      <c r="L614" s="306"/>
      <c r="M614" s="306"/>
      <c r="N614" s="306"/>
      <c r="O614" s="306"/>
      <c r="P614" s="32"/>
    </row>
    <row r="615" ht="14.6" customHeight="1">
      <c r="A615" s="24"/>
      <c r="B615" s="31"/>
      <c r="C615" t="s" s="331">
        <v>826</v>
      </c>
      <c r="D615" t="s" s="328">
        <v>826</v>
      </c>
      <c r="E615" t="s" s="328">
        <v>826</v>
      </c>
      <c r="F615" t="s" s="328">
        <v>826</v>
      </c>
      <c r="G615" t="s" s="328">
        <v>835</v>
      </c>
      <c r="H615" t="s" s="328">
        <f>"|"&amp;"|"&amp;"|"&amp;G615</f>
        <v>836</v>
      </c>
      <c r="I615" s="332">
        <v>0</v>
      </c>
      <c r="J615" s="335">
        <v>0</v>
      </c>
      <c r="K615" s="306"/>
      <c r="L615" s="306"/>
      <c r="M615" s="306"/>
      <c r="N615" s="306"/>
      <c r="O615" s="306"/>
      <c r="P615" s="32"/>
    </row>
    <row r="616" ht="14.6" customHeight="1">
      <c r="A616" s="24"/>
      <c r="B616" s="31"/>
      <c r="C616" t="s" s="331">
        <v>826</v>
      </c>
      <c r="D616" t="s" s="328">
        <v>826</v>
      </c>
      <c r="E616" t="s" s="328">
        <v>826</v>
      </c>
      <c r="F616" t="s" s="328">
        <v>826</v>
      </c>
      <c r="G616" t="s" s="328">
        <v>132</v>
      </c>
      <c r="H616" t="s" s="328">
        <f>"|"&amp;"|"&amp;"|"&amp;G616</f>
        <v>837</v>
      </c>
      <c r="I616" s="332">
        <f>VLOOKUP('Stage 2'!E11,C622:H644,6,FALSE)</f>
        <v>1.45047641237549</v>
      </c>
      <c r="J616" s="335">
        <f>VLOOKUP('Stage 2'!E11,C622:K644,9,FALSE)</f>
        <v>13.5086587046833</v>
      </c>
      <c r="K616" s="306"/>
      <c r="L616" s="306"/>
      <c r="M616" s="306"/>
      <c r="N616" s="306"/>
      <c r="O616" s="306"/>
      <c r="P616" s="32"/>
    </row>
    <row r="617" ht="14.6" customHeight="1">
      <c r="A617" s="24"/>
      <c r="B617" s="31"/>
      <c r="C617" t="s" s="331">
        <v>826</v>
      </c>
      <c r="D617" t="s" s="328">
        <v>826</v>
      </c>
      <c r="E617" t="s" s="328">
        <v>826</v>
      </c>
      <c r="F617" t="s" s="328">
        <v>826</v>
      </c>
      <c r="G617" t="s" s="328">
        <v>838</v>
      </c>
      <c r="H617" t="s" s="328">
        <f>"|"&amp;"|"&amp;"|"&amp;G617</f>
        <v>839</v>
      </c>
      <c r="I617" s="332">
        <f>VLOOKUP('Stage 2'!E11,C622:I644,7,FALSE)</f>
        <v>1.06132420417718</v>
      </c>
      <c r="J617" s="335">
        <f>VLOOKUP('Stage 2'!E11,C622:M644,10,FALSE)</f>
        <v>7.20461797583107</v>
      </c>
      <c r="K617" s="306"/>
      <c r="L617" s="306"/>
      <c r="M617" s="306"/>
      <c r="N617" s="306"/>
      <c r="O617" s="306"/>
      <c r="P617" s="32"/>
    </row>
    <row r="618" ht="14.6" customHeight="1">
      <c r="A618" s="24"/>
      <c r="B618" s="31"/>
      <c r="C618" t="s" s="331">
        <v>826</v>
      </c>
      <c r="D618" t="s" s="328">
        <v>826</v>
      </c>
      <c r="E618" t="s" s="328">
        <v>826</v>
      </c>
      <c r="F618" t="s" s="328">
        <v>826</v>
      </c>
      <c r="G618" t="s" s="328">
        <v>840</v>
      </c>
      <c r="H618" t="s" s="328">
        <f>"|"&amp;"|"&amp;"|"&amp;G618</f>
        <v>841</v>
      </c>
      <c r="I618" s="332">
        <f>VLOOKUP('Stage 2'!E11,C622:J644,8,FALSE)</f>
        <v>0.778304416396602</v>
      </c>
      <c r="J618" s="335">
        <f>VLOOKUP('Stage 2'!E11,C622:P644,11,FALSE)</f>
        <v>7.96299881539224</v>
      </c>
      <c r="K618" s="306"/>
      <c r="L618" s="306"/>
      <c r="M618" s="306"/>
      <c r="N618" s="306"/>
      <c r="O618" s="306"/>
      <c r="P618" s="32"/>
    </row>
    <row r="619" ht="14.6" customHeight="1">
      <c r="A619" s="24"/>
      <c r="B619" s="31"/>
      <c r="C619" s="306"/>
      <c r="D619" s="306"/>
      <c r="E619" s="306"/>
      <c r="F619" s="306"/>
      <c r="G619" s="306"/>
      <c r="H619" s="306"/>
      <c r="I619" s="334"/>
      <c r="J619" s="334"/>
      <c r="K619" s="306"/>
      <c r="L619" s="306"/>
      <c r="M619" s="306"/>
      <c r="N619" s="306"/>
      <c r="O619" s="306"/>
      <c r="P619" s="32"/>
    </row>
    <row r="620" ht="14.6" customHeight="1">
      <c r="A620" s="24"/>
      <c r="B620" s="31"/>
      <c r="C620" t="s" s="173">
        <v>842</v>
      </c>
      <c r="D620" s="306"/>
      <c r="E620" s="306"/>
      <c r="F620" s="306"/>
      <c r="G620" s="306"/>
      <c r="H620" s="306"/>
      <c r="I620" s="334"/>
      <c r="J620" s="334"/>
      <c r="K620" s="306"/>
      <c r="L620" s="306"/>
      <c r="M620" s="306"/>
      <c r="N620" s="306"/>
      <c r="O620" s="306"/>
      <c r="P620" s="32"/>
    </row>
    <row r="621" ht="30.75" customHeight="1">
      <c r="A621" s="24"/>
      <c r="B621" s="31"/>
      <c r="C621" t="s" s="303">
        <v>843</v>
      </c>
      <c r="D621" t="s" s="304">
        <v>844</v>
      </c>
      <c r="E621" t="s" s="304">
        <v>845</v>
      </c>
      <c r="F621" t="s" s="304">
        <v>846</v>
      </c>
      <c r="G621" t="s" s="304">
        <v>847</v>
      </c>
      <c r="H621" t="s" s="304">
        <v>848</v>
      </c>
      <c r="I621" t="s" s="304">
        <v>849</v>
      </c>
      <c r="J621" t="s" s="304">
        <v>850</v>
      </c>
      <c r="K621" t="s" s="304">
        <v>851</v>
      </c>
      <c r="L621" t="s" s="304">
        <v>852</v>
      </c>
      <c r="M621" t="s" s="305">
        <v>853</v>
      </c>
      <c r="N621" s="269"/>
      <c r="O621" s="269"/>
      <c r="P621" s="32"/>
    </row>
    <row r="622" ht="15" customHeight="1">
      <c r="A622" s="24"/>
      <c r="B622" s="31"/>
      <c r="C622" t="s" s="336">
        <v>854</v>
      </c>
      <c r="D622" s="337">
        <v>516.5</v>
      </c>
      <c r="E622" t="s" s="323">
        <v>855</v>
      </c>
      <c r="F622" s="337">
        <v>47.3663264202098</v>
      </c>
      <c r="G622" s="337">
        <v>63.9463264202098</v>
      </c>
      <c r="H622" s="337">
        <v>1.00305301143757</v>
      </c>
      <c r="I622" s="337">
        <v>0.733941227881151</v>
      </c>
      <c r="J622" s="337">
        <v>0.538223567112844</v>
      </c>
      <c r="K622" s="337">
        <v>9.413059114870929</v>
      </c>
      <c r="L622" s="337">
        <v>5.02029819459783</v>
      </c>
      <c r="M622" s="338">
        <v>5.54875063613444</v>
      </c>
      <c r="N622" s="334"/>
      <c r="O622" s="334"/>
      <c r="P622" s="32"/>
    </row>
    <row r="623" ht="14.6" customHeight="1">
      <c r="A623" s="24"/>
      <c r="B623" s="31"/>
      <c r="C623" t="s" s="331">
        <v>856</v>
      </c>
      <c r="D623" s="332">
        <v>537.55</v>
      </c>
      <c r="E623" t="s" s="328">
        <v>855</v>
      </c>
      <c r="F623" s="332">
        <v>47.6055095733137</v>
      </c>
      <c r="G623" s="332">
        <v>64.18550957331369</v>
      </c>
      <c r="H623" s="332">
        <v>1.04920400851653</v>
      </c>
      <c r="I623" s="332">
        <v>0.767710250134043</v>
      </c>
      <c r="J623" s="332">
        <v>0.5629875167649649</v>
      </c>
      <c r="K623" s="332">
        <v>9.833332391273411</v>
      </c>
      <c r="L623" s="332">
        <v>5.24444394201249</v>
      </c>
      <c r="M623" s="335">
        <v>5.79649067275064</v>
      </c>
      <c r="N623" s="334"/>
      <c r="O623" s="334"/>
      <c r="P623" s="32"/>
    </row>
    <row r="624" ht="14.6" customHeight="1">
      <c r="A624" s="24"/>
      <c r="B624" s="31"/>
      <c r="C624" t="s" s="331">
        <v>857</v>
      </c>
      <c r="D624" s="332">
        <v>562.55</v>
      </c>
      <c r="E624" t="s" s="328">
        <v>855</v>
      </c>
      <c r="F624" s="332">
        <v>47.8624816470968</v>
      </c>
      <c r="G624" s="332">
        <v>64.4424816470968</v>
      </c>
      <c r="H624" s="332">
        <v>1.10392660107355</v>
      </c>
      <c r="I624" s="332">
        <v>0.807751171517229</v>
      </c>
      <c r="J624" s="332">
        <v>0.592350859112635</v>
      </c>
      <c r="K624" s="332">
        <v>10.3318536444137</v>
      </c>
      <c r="L624" s="332">
        <v>5.51032194368729</v>
      </c>
      <c r="M624" s="335">
        <v>6.09035583249648</v>
      </c>
      <c r="N624" s="334"/>
      <c r="O624" s="334"/>
      <c r="P624" s="32"/>
    </row>
    <row r="625" ht="14.6" customHeight="1">
      <c r="A625" s="24"/>
      <c r="B625" s="31"/>
      <c r="C625" t="s" s="331">
        <v>858</v>
      </c>
      <c r="D625" s="332">
        <v>587.55</v>
      </c>
      <c r="E625" t="s" s="328">
        <v>855</v>
      </c>
      <c r="F625" s="332">
        <v>48.0897204289799</v>
      </c>
      <c r="G625" s="332">
        <v>64.6697204289799</v>
      </c>
      <c r="H625" s="332">
        <v>1.15845972475993</v>
      </c>
      <c r="I625" s="332">
        <v>0.847653457141414</v>
      </c>
      <c r="J625" s="332">
        <v>0.621612535237037</v>
      </c>
      <c r="K625" s="332">
        <v>10.8290578578434</v>
      </c>
      <c r="L625" s="332">
        <v>5.77549752418316</v>
      </c>
      <c r="M625" s="335">
        <v>6.38344463199192</v>
      </c>
      <c r="N625" s="334"/>
      <c r="O625" s="334"/>
      <c r="P625" s="32"/>
    </row>
    <row r="626" ht="14.6" customHeight="1">
      <c r="A626" s="24"/>
      <c r="B626" s="31"/>
      <c r="C626" t="s" s="331">
        <v>859</v>
      </c>
      <c r="D626" s="332">
        <v>612.55</v>
      </c>
      <c r="E626" t="s" s="328">
        <v>553</v>
      </c>
      <c r="F626" s="332">
        <v>48.286892468963</v>
      </c>
      <c r="G626" s="332">
        <v>64.866892468963</v>
      </c>
      <c r="H626" s="332">
        <v>1.21270357525639</v>
      </c>
      <c r="I626" s="332">
        <v>0.887344079455898</v>
      </c>
      <c r="J626" s="332">
        <v>0.650718991600992</v>
      </c>
      <c r="K626" s="332">
        <v>11.324251269831</v>
      </c>
      <c r="L626" s="332">
        <v>6.03960067724322</v>
      </c>
      <c r="M626" s="335">
        <v>6.67534811695303</v>
      </c>
      <c r="N626" s="334"/>
      <c r="O626" s="334"/>
      <c r="P626" s="32"/>
    </row>
    <row r="627" ht="14.6" customHeight="1">
      <c r="A627" s="24"/>
      <c r="B627" s="31"/>
      <c r="C627" t="s" s="331">
        <v>860</v>
      </c>
      <c r="D627" s="332">
        <v>637.55</v>
      </c>
      <c r="E627" t="s" s="328">
        <v>553</v>
      </c>
      <c r="F627" s="332">
        <v>48.4536643170461</v>
      </c>
      <c r="G627" s="332">
        <v>65.0336643170461</v>
      </c>
      <c r="H627" s="332">
        <v>1.26655698109864</v>
      </c>
      <c r="I627" s="332">
        <v>0.926749010559982</v>
      </c>
      <c r="J627" s="332">
        <v>0.67961594107732</v>
      </c>
      <c r="K627" s="332">
        <v>11.8167306153198</v>
      </c>
      <c r="L627" s="332">
        <v>6.30225632817058</v>
      </c>
      <c r="M627" s="335">
        <v>6.9656517311359</v>
      </c>
      <c r="N627" s="334"/>
      <c r="O627" s="334"/>
      <c r="P627" s="32"/>
    </row>
    <row r="628" ht="14.6" customHeight="1">
      <c r="A628" s="24"/>
      <c r="B628" s="31"/>
      <c r="C628" t="s" s="331">
        <v>861</v>
      </c>
      <c r="D628" s="332">
        <v>662.55</v>
      </c>
      <c r="E628" t="s" s="328">
        <v>553</v>
      </c>
      <c r="F628" s="332">
        <v>48.5897025232292</v>
      </c>
      <c r="G628" s="332">
        <v>65.1697025232292</v>
      </c>
      <c r="H628" s="332">
        <v>1.31991740367739</v>
      </c>
      <c r="I628" s="332">
        <v>0.965793222202965</v>
      </c>
      <c r="J628" s="332">
        <v>0.708248362948841</v>
      </c>
      <c r="K628" s="332">
        <v>12.3057831259282</v>
      </c>
      <c r="L628" s="332">
        <v>6.56308433382836</v>
      </c>
      <c r="M628" s="335">
        <v>7.2539353163366</v>
      </c>
      <c r="N628" s="334"/>
      <c r="O628" s="334"/>
      <c r="P628" s="32"/>
    </row>
    <row r="629" ht="14.6" customHeight="1">
      <c r="A629" s="24"/>
      <c r="B629" s="31"/>
      <c r="C629" t="s" s="331">
        <v>862</v>
      </c>
      <c r="D629" s="332">
        <v>687.55</v>
      </c>
      <c r="E629" t="s" s="328">
        <v>553</v>
      </c>
      <c r="F629" s="332">
        <v>48.6946736375123</v>
      </c>
      <c r="G629" s="332">
        <v>65.27467363751229</v>
      </c>
      <c r="H629" s="332">
        <v>1.37268093723833</v>
      </c>
      <c r="I629" s="332">
        <v>1.00440068578415</v>
      </c>
      <c r="J629" s="332">
        <v>0.736560502908375</v>
      </c>
      <c r="K629" s="332">
        <v>12.7906865299494</v>
      </c>
      <c r="L629" s="332">
        <v>6.82169948263968</v>
      </c>
      <c r="M629" s="335">
        <v>7.53977311239122</v>
      </c>
      <c r="N629" s="334"/>
      <c r="O629" s="334"/>
      <c r="P629" s="32"/>
    </row>
    <row r="630" ht="14.6" customHeight="1">
      <c r="A630" s="24"/>
      <c r="B630" s="31"/>
      <c r="C630" t="s" s="331">
        <v>127</v>
      </c>
      <c r="D630" s="332">
        <v>725.05</v>
      </c>
      <c r="E630" t="s" s="328">
        <v>261</v>
      </c>
      <c r="F630" s="332">
        <v>48.7931500897494</v>
      </c>
      <c r="G630" s="332">
        <v>65.3731500897494</v>
      </c>
      <c r="H630" s="332">
        <v>1.45047641237549</v>
      </c>
      <c r="I630" s="332">
        <v>1.06132420417718</v>
      </c>
      <c r="J630" s="332">
        <v>0.778304416396602</v>
      </c>
      <c r="K630" s="332">
        <v>13.5086587046833</v>
      </c>
      <c r="L630" s="332">
        <v>7.20461797583107</v>
      </c>
      <c r="M630" s="335">
        <v>7.96299881539224</v>
      </c>
      <c r="N630" s="334"/>
      <c r="O630" s="334"/>
      <c r="P630" s="32"/>
    </row>
    <row r="631" ht="14.6" customHeight="1">
      <c r="A631" s="24"/>
      <c r="B631" s="31"/>
      <c r="C631" t="s" s="331">
        <v>863</v>
      </c>
      <c r="D631" s="332">
        <v>775.05</v>
      </c>
      <c r="E631" t="s" s="328">
        <v>261</v>
      </c>
      <c r="F631" s="332">
        <v>48.818</v>
      </c>
      <c r="G631" s="332">
        <v>65.398</v>
      </c>
      <c r="H631" s="332">
        <v>1.5512920269</v>
      </c>
      <c r="I631" s="332">
        <v>1.135091727</v>
      </c>
      <c r="J631" s="332">
        <v>0.8324005998</v>
      </c>
      <c r="K631" s="332">
        <v>14.4457151715</v>
      </c>
      <c r="L631" s="332">
        <v>7.7043814248</v>
      </c>
      <c r="M631" s="335">
        <v>8.5153689432</v>
      </c>
      <c r="N631" s="334"/>
      <c r="O631" s="334"/>
      <c r="P631" s="32"/>
    </row>
    <row r="632" ht="14.6" customHeight="1">
      <c r="A632" s="24"/>
      <c r="B632" s="31"/>
      <c r="C632" t="s" s="331">
        <v>864</v>
      </c>
      <c r="D632" s="332">
        <v>825.05</v>
      </c>
      <c r="E632" t="s" s="328">
        <v>261</v>
      </c>
      <c r="F632" s="332">
        <v>48.818</v>
      </c>
      <c r="G632" s="332">
        <v>65.398</v>
      </c>
      <c r="H632" s="332">
        <v>1.6513689269</v>
      </c>
      <c r="I632" s="332">
        <v>1.208318727</v>
      </c>
      <c r="J632" s="332">
        <v>0.8861003998</v>
      </c>
      <c r="K632" s="332">
        <v>15.3776366715</v>
      </c>
      <c r="L632" s="332">
        <v>8.201406224799999</v>
      </c>
      <c r="M632" s="335">
        <v>9.0647121432</v>
      </c>
      <c r="N632" s="334"/>
      <c r="O632" s="334"/>
      <c r="P632" s="32"/>
    </row>
    <row r="633" ht="14.6" customHeight="1">
      <c r="A633" s="24"/>
      <c r="B633" s="31"/>
      <c r="C633" t="s" s="331">
        <v>865</v>
      </c>
      <c r="D633" s="332">
        <v>875.05</v>
      </c>
      <c r="E633" t="s" s="328">
        <v>261</v>
      </c>
      <c r="F633" s="332">
        <v>48.818</v>
      </c>
      <c r="G633" s="332">
        <v>65.398</v>
      </c>
      <c r="H633" s="332">
        <v>1.7514458269</v>
      </c>
      <c r="I633" s="332">
        <v>1.281545727</v>
      </c>
      <c r="J633" s="332">
        <v>0.9398001998</v>
      </c>
      <c r="K633" s="332">
        <v>16.3095581715</v>
      </c>
      <c r="L633" s="332">
        <v>8.6984310248</v>
      </c>
      <c r="M633" s="335">
        <v>9.6140553432</v>
      </c>
      <c r="N633" s="334"/>
      <c r="O633" s="334"/>
      <c r="P633" s="32"/>
    </row>
    <row r="634" ht="14.6" customHeight="1">
      <c r="A634" s="24"/>
      <c r="B634" s="31"/>
      <c r="C634" t="s" s="331">
        <v>866</v>
      </c>
      <c r="D634" s="332">
        <v>925.05</v>
      </c>
      <c r="E634" t="s" s="328">
        <v>272</v>
      </c>
      <c r="F634" s="332">
        <v>48.818</v>
      </c>
      <c r="G634" s="332">
        <v>65.398</v>
      </c>
      <c r="H634" s="332">
        <v>1.8515227269</v>
      </c>
      <c r="I634" s="332">
        <v>1.354772727</v>
      </c>
      <c r="J634" s="332">
        <v>0.993499999799999</v>
      </c>
      <c r="K634" s="332">
        <v>17.2414796715</v>
      </c>
      <c r="L634" s="332">
        <v>9.1954558248</v>
      </c>
      <c r="M634" s="335">
        <v>10.1633985432</v>
      </c>
      <c r="N634" s="334"/>
      <c r="O634" s="334"/>
      <c r="P634" s="32"/>
    </row>
    <row r="635" ht="14.6" customHeight="1">
      <c r="A635" s="24"/>
      <c r="B635" s="31"/>
      <c r="C635" t="s" s="331">
        <v>867</v>
      </c>
      <c r="D635" s="332">
        <v>975.05</v>
      </c>
      <c r="E635" t="s" s="328">
        <v>272</v>
      </c>
      <c r="F635" s="332">
        <v>48.818</v>
      </c>
      <c r="G635" s="332">
        <v>65.398</v>
      </c>
      <c r="H635" s="332">
        <v>1.9515996269</v>
      </c>
      <c r="I635" s="332">
        <v>1.427999727</v>
      </c>
      <c r="J635" s="332">
        <v>1.0471997998</v>
      </c>
      <c r="K635" s="332">
        <v>18.1734011715</v>
      </c>
      <c r="L635" s="332">
        <v>9.6924806248</v>
      </c>
      <c r="M635" s="335">
        <v>10.7127417432</v>
      </c>
      <c r="N635" s="334"/>
      <c r="O635" s="334"/>
      <c r="P635" s="32"/>
    </row>
    <row r="636" ht="14.6" customHeight="1">
      <c r="A636" s="24"/>
      <c r="B636" s="31"/>
      <c r="C636" t="s" s="331">
        <v>868</v>
      </c>
      <c r="D636" s="332">
        <v>1050.05</v>
      </c>
      <c r="E636" t="s" s="328">
        <v>272</v>
      </c>
      <c r="F636" s="332">
        <v>48.818</v>
      </c>
      <c r="G636" s="332">
        <v>65.398</v>
      </c>
      <c r="H636" s="332">
        <v>2.1017149769</v>
      </c>
      <c r="I636" s="332">
        <v>1.537840227</v>
      </c>
      <c r="J636" s="332">
        <v>1.1277494998</v>
      </c>
      <c r="K636" s="332">
        <v>19.5712834215</v>
      </c>
      <c r="L636" s="332">
        <v>10.4380178248</v>
      </c>
      <c r="M636" s="335">
        <v>11.5367565432</v>
      </c>
      <c r="N636" s="334"/>
      <c r="O636" s="334"/>
      <c r="P636" s="32"/>
    </row>
    <row r="637" ht="14.6" customHeight="1">
      <c r="A637" s="24"/>
      <c r="B637" s="31"/>
      <c r="C637" t="s" s="331">
        <v>869</v>
      </c>
      <c r="D637" s="332">
        <v>1150.05</v>
      </c>
      <c r="E637" t="s" s="328">
        <v>272</v>
      </c>
      <c r="F637" s="332">
        <v>48.818</v>
      </c>
      <c r="G637" s="332">
        <v>65.398</v>
      </c>
      <c r="H637" s="332">
        <v>2.3018687769</v>
      </c>
      <c r="I637" s="332">
        <v>1.684294227</v>
      </c>
      <c r="J637" s="332">
        <v>1.2351490998</v>
      </c>
      <c r="K637" s="332">
        <v>21.4351264215</v>
      </c>
      <c r="L637" s="332">
        <v>11.4320674248</v>
      </c>
      <c r="M637" s="335">
        <v>12.6354429432</v>
      </c>
      <c r="N637" s="334"/>
      <c r="O637" s="334"/>
      <c r="P637" s="32"/>
    </row>
    <row r="638" ht="14.6" customHeight="1">
      <c r="A638" s="24"/>
      <c r="B638" s="31"/>
      <c r="C638" t="s" s="331">
        <v>870</v>
      </c>
      <c r="D638" s="332">
        <v>1300.05</v>
      </c>
      <c r="E638" t="s" s="328">
        <v>871</v>
      </c>
      <c r="F638" s="332">
        <v>48.818</v>
      </c>
      <c r="G638" s="332">
        <v>65.398</v>
      </c>
      <c r="H638" s="332">
        <v>2.6020994769</v>
      </c>
      <c r="I638" s="332">
        <v>1.903975227</v>
      </c>
      <c r="J638" s="332">
        <v>1.3962484998</v>
      </c>
      <c r="K638" s="332">
        <v>24.2308909215</v>
      </c>
      <c r="L638" s="332">
        <v>12.9231418248</v>
      </c>
      <c r="M638" s="335">
        <v>14.2834725432</v>
      </c>
      <c r="N638" s="334"/>
      <c r="O638" s="334"/>
      <c r="P638" s="32"/>
    </row>
    <row r="639" ht="14.6" customHeight="1">
      <c r="A639" s="24"/>
      <c r="B639" s="31"/>
      <c r="C639" t="s" s="331">
        <v>872</v>
      </c>
      <c r="D639" s="332">
        <v>1500.05</v>
      </c>
      <c r="E639" t="s" s="328">
        <v>871</v>
      </c>
      <c r="F639" s="332">
        <v>48.818</v>
      </c>
      <c r="G639" s="332">
        <v>65.398</v>
      </c>
      <c r="H639" s="332">
        <v>3.0024070769</v>
      </c>
      <c r="I639" s="332">
        <v>2.196883227</v>
      </c>
      <c r="J639" s="332">
        <v>1.6110476998</v>
      </c>
      <c r="K639" s="332">
        <v>27.9585769215</v>
      </c>
      <c r="L639" s="332">
        <v>14.9112410248</v>
      </c>
      <c r="M639" s="335">
        <v>16.4808453432</v>
      </c>
      <c r="N639" s="334"/>
      <c r="O639" s="334"/>
      <c r="P639" s="32"/>
    </row>
    <row r="640" ht="14.6" customHeight="1">
      <c r="A640" s="24"/>
      <c r="B640" s="31"/>
      <c r="C640" t="s" s="331">
        <v>873</v>
      </c>
      <c r="D640" s="332">
        <v>1800.05</v>
      </c>
      <c r="E640" t="s" s="328">
        <v>350</v>
      </c>
      <c r="F640" s="332">
        <v>48.818</v>
      </c>
      <c r="G640" s="332">
        <v>65.398</v>
      </c>
      <c r="H640" s="332">
        <v>3.6028684769</v>
      </c>
      <c r="I640" s="332">
        <v>2.636245227</v>
      </c>
      <c r="J640" s="332">
        <v>1.9332464998</v>
      </c>
      <c r="K640" s="332">
        <v>33.5501059215</v>
      </c>
      <c r="L640" s="332">
        <v>17.8933898248</v>
      </c>
      <c r="M640" s="335">
        <v>19.7769045432</v>
      </c>
      <c r="N640" s="334"/>
      <c r="O640" s="334"/>
      <c r="P640" s="32"/>
    </row>
    <row r="641" ht="14.6" customHeight="1">
      <c r="A641" s="24"/>
      <c r="B641" s="31"/>
      <c r="C641" t="s" s="331">
        <v>874</v>
      </c>
      <c r="D641" s="332">
        <v>2200.05</v>
      </c>
      <c r="E641" t="s" s="328">
        <v>350</v>
      </c>
      <c r="F641" s="332">
        <v>48.818</v>
      </c>
      <c r="G641" s="332">
        <v>65.398</v>
      </c>
      <c r="H641" s="332">
        <v>4.4034836769</v>
      </c>
      <c r="I641" s="332">
        <v>3.222061227</v>
      </c>
      <c r="J641" s="332">
        <v>2.3628448998</v>
      </c>
      <c r="K641" s="332">
        <v>41.0054779215</v>
      </c>
      <c r="L641" s="332">
        <v>21.8695882248</v>
      </c>
      <c r="M641" s="335">
        <v>24.1716501432</v>
      </c>
      <c r="N641" s="334"/>
      <c r="O641" s="334"/>
      <c r="P641" s="32"/>
    </row>
    <row r="642" ht="14.6" customHeight="1">
      <c r="A642" s="24"/>
      <c r="B642" s="31"/>
      <c r="C642" t="s" s="331">
        <v>875</v>
      </c>
      <c r="D642" s="332">
        <v>2700.05</v>
      </c>
      <c r="E642" t="s" s="328">
        <v>350</v>
      </c>
      <c r="F642" s="332">
        <v>48.818</v>
      </c>
      <c r="G642" s="332">
        <v>65.398</v>
      </c>
      <c r="H642" s="332">
        <v>5.4042526769</v>
      </c>
      <c r="I642" s="332">
        <v>3.954331227</v>
      </c>
      <c r="J642" s="332">
        <v>2.8998428998</v>
      </c>
      <c r="K642" s="332">
        <v>50.3246929215</v>
      </c>
      <c r="L642" s="332">
        <v>26.8398362248</v>
      </c>
      <c r="M642" s="335">
        <v>29.6650821432</v>
      </c>
      <c r="N642" s="334"/>
      <c r="O642" s="334"/>
      <c r="P642" s="32"/>
    </row>
    <row r="643" ht="14.6" customHeight="1">
      <c r="A643" s="24"/>
      <c r="B643" s="31"/>
      <c r="C643" t="s" s="331">
        <v>876</v>
      </c>
      <c r="D643" s="332">
        <v>3500.05</v>
      </c>
      <c r="E643" t="s" s="328">
        <v>350</v>
      </c>
      <c r="F643" s="332">
        <v>48.818</v>
      </c>
      <c r="G643" s="332">
        <v>65.398</v>
      </c>
      <c r="H643" s="332">
        <v>7.0054830769</v>
      </c>
      <c r="I643" s="332">
        <v>5.125963227</v>
      </c>
      <c r="J643" s="332">
        <v>3.7590396998</v>
      </c>
      <c r="K643" s="332">
        <v>65.2354369215</v>
      </c>
      <c r="L643" s="332">
        <v>34.7922330248</v>
      </c>
      <c r="M643" s="335">
        <v>38.4545733432</v>
      </c>
      <c r="N643" s="334"/>
      <c r="O643" s="334"/>
      <c r="P643" s="32"/>
    </row>
    <row r="644" ht="14.6" customHeight="1">
      <c r="A644" s="24"/>
      <c r="B644" s="31"/>
      <c r="C644" t="s" s="331">
        <v>877</v>
      </c>
      <c r="D644" s="332">
        <v>4750.05</v>
      </c>
      <c r="E644" t="s" s="328">
        <v>350</v>
      </c>
      <c r="F644" s="332">
        <v>48.818</v>
      </c>
      <c r="G644" s="332">
        <v>65.398</v>
      </c>
      <c r="H644" s="332">
        <v>9.5074055769</v>
      </c>
      <c r="I644" s="332">
        <v>6.956638227</v>
      </c>
      <c r="J644" s="332">
        <v>5.1015346998</v>
      </c>
      <c r="K644" s="332">
        <v>88.5334744215</v>
      </c>
      <c r="L644" s="332">
        <v>47.2178530248</v>
      </c>
      <c r="M644" s="335">
        <v>52.1881533432</v>
      </c>
      <c r="N644" s="334"/>
      <c r="O644" s="334"/>
      <c r="P644" s="32"/>
    </row>
    <row r="645" ht="14.6" customHeight="1">
      <c r="A645" s="24"/>
      <c r="B645" s="31"/>
      <c r="C645" s="306"/>
      <c r="D645" s="306"/>
      <c r="E645" s="306"/>
      <c r="F645" s="306"/>
      <c r="G645" s="306"/>
      <c r="H645" s="306"/>
      <c r="I645" s="334"/>
      <c r="J645" s="334"/>
      <c r="K645" s="306"/>
      <c r="L645" s="306"/>
      <c r="M645" s="306"/>
      <c r="N645" s="306"/>
      <c r="O645" s="306"/>
      <c r="P645" s="32"/>
    </row>
    <row r="646" ht="14.6" customHeight="1">
      <c r="A646" s="24"/>
      <c r="B646" s="31"/>
      <c r="C646" t="s" s="173">
        <v>878</v>
      </c>
      <c r="D646" s="306"/>
      <c r="E646" s="306"/>
      <c r="F646" s="306"/>
      <c r="G646" t="s" s="173">
        <v>879</v>
      </c>
      <c r="H646" s="306"/>
      <c r="I646" t="s" s="173">
        <v>880</v>
      </c>
      <c r="J646" s="334"/>
      <c r="K646" s="306"/>
      <c r="L646" s="306"/>
      <c r="M646" s="306"/>
      <c r="N646" s="306"/>
      <c r="O646" s="306"/>
      <c r="P646" s="32"/>
    </row>
    <row r="647" ht="15.75" customHeight="1">
      <c r="A647" s="24"/>
      <c r="B647" s="31"/>
      <c r="C647" t="s" s="303">
        <v>881</v>
      </c>
      <c r="D647" t="s" s="304">
        <v>882</v>
      </c>
      <c r="E647" t="s" s="305">
        <v>883</v>
      </c>
      <c r="F647" s="306"/>
      <c r="G647" t="s" s="339">
        <v>884</v>
      </c>
      <c r="H647" s="306"/>
      <c r="I647" t="s" s="339">
        <v>885</v>
      </c>
      <c r="J647" s="334"/>
      <c r="K647" s="306"/>
      <c r="L647" s="306"/>
      <c r="M647" s="306"/>
      <c r="N647" s="306"/>
      <c r="O647" s="306"/>
      <c r="P647" s="32"/>
    </row>
    <row r="648" ht="15" customHeight="1">
      <c r="A648" s="24"/>
      <c r="B648" s="31"/>
      <c r="C648" t="s" s="340">
        <v>123</v>
      </c>
      <c r="D648" t="s" s="341">
        <v>123</v>
      </c>
      <c r="E648" t="s" s="342">
        <v>649</v>
      </c>
      <c r="F648" s="306"/>
      <c r="G648" t="s" s="343">
        <v>275</v>
      </c>
      <c r="H648" s="306"/>
      <c r="I648" t="s" s="343">
        <v>260</v>
      </c>
      <c r="J648" s="334"/>
      <c r="K648" s="306"/>
      <c r="L648" s="306"/>
      <c r="M648" s="306"/>
      <c r="N648" s="306"/>
      <c r="O648" s="306"/>
      <c r="P648" s="32"/>
    </row>
    <row r="649" ht="14.6" customHeight="1">
      <c r="A649" s="24"/>
      <c r="B649" s="31"/>
      <c r="C649" t="s" s="315">
        <v>333</v>
      </c>
      <c r="D649" t="s" s="344">
        <v>333</v>
      </c>
      <c r="E649" t="s" s="345">
        <v>695</v>
      </c>
      <c r="F649" s="306"/>
      <c r="G649" t="s" s="346">
        <v>286</v>
      </c>
      <c r="H649" s="306"/>
      <c r="I649" t="s" s="346">
        <v>275</v>
      </c>
      <c r="J649" s="334"/>
      <c r="K649" s="306"/>
      <c r="L649" s="306"/>
      <c r="M649" s="306"/>
      <c r="N649" s="306"/>
      <c r="O649" s="306"/>
      <c r="P649" s="32"/>
    </row>
    <row r="650" ht="14.6" customHeight="1">
      <c r="A650" s="24"/>
      <c r="B650" s="31"/>
      <c r="C650" t="s" s="315">
        <v>497</v>
      </c>
      <c r="D650" t="s" s="344">
        <v>497</v>
      </c>
      <c r="E650" t="s" s="345">
        <v>782</v>
      </c>
      <c r="F650" s="306"/>
      <c r="G650" t="s" s="346">
        <v>295</v>
      </c>
      <c r="H650" s="306"/>
      <c r="I650" t="s" s="346">
        <v>286</v>
      </c>
      <c r="J650" s="334"/>
      <c r="K650" s="306"/>
      <c r="L650" s="306"/>
      <c r="M650" s="306"/>
      <c r="N650" s="306"/>
      <c r="O650" s="306"/>
      <c r="P650" s="32"/>
    </row>
    <row r="651" ht="14.6" customHeight="1">
      <c r="A651" s="24"/>
      <c r="B651" s="31"/>
      <c r="C651" t="s" s="315">
        <v>391</v>
      </c>
      <c r="D651" t="s" s="344">
        <v>391</v>
      </c>
      <c r="E651" t="s" s="345">
        <v>782</v>
      </c>
      <c r="F651" s="306"/>
      <c r="G651" t="s" s="346">
        <v>302</v>
      </c>
      <c r="H651" s="306"/>
      <c r="I651" t="s" s="346">
        <v>295</v>
      </c>
      <c r="J651" s="334"/>
      <c r="K651" s="306"/>
      <c r="L651" s="306"/>
      <c r="M651" s="306"/>
      <c r="N651" s="306"/>
      <c r="O651" s="306"/>
      <c r="P651" s="32"/>
    </row>
    <row r="652" ht="14.6" customHeight="1">
      <c r="A652" s="24"/>
      <c r="B652" s="31"/>
      <c r="C652" t="s" s="315">
        <v>427</v>
      </c>
      <c r="D652" t="s" s="344">
        <v>427</v>
      </c>
      <c r="E652" t="s" s="345">
        <v>747</v>
      </c>
      <c r="F652" s="306"/>
      <c r="G652" t="s" s="346">
        <v>309</v>
      </c>
      <c r="H652" s="306"/>
      <c r="I652" t="s" s="346">
        <v>302</v>
      </c>
      <c r="J652" s="334"/>
      <c r="K652" s="306"/>
      <c r="L652" s="306"/>
      <c r="M652" s="306"/>
      <c r="N652" s="306"/>
      <c r="O652" s="306"/>
      <c r="P652" s="32"/>
    </row>
    <row r="653" ht="14.6" customHeight="1">
      <c r="A653" s="24"/>
      <c r="B653" s="31"/>
      <c r="C653" t="s" s="315">
        <v>438</v>
      </c>
      <c r="D653" t="s" s="344">
        <v>438</v>
      </c>
      <c r="E653" t="s" s="345">
        <v>747</v>
      </c>
      <c r="F653" s="306"/>
      <c r="G653" t="s" s="346">
        <v>886</v>
      </c>
      <c r="H653" s="306"/>
      <c r="I653" t="s" s="346">
        <v>309</v>
      </c>
      <c r="J653" s="334"/>
      <c r="K653" s="306"/>
      <c r="L653" s="306"/>
      <c r="M653" s="306"/>
      <c r="N653" s="306"/>
      <c r="O653" s="306"/>
      <c r="P653" s="32"/>
    </row>
    <row r="654" ht="14.6" customHeight="1">
      <c r="A654" s="24"/>
      <c r="B654" s="31"/>
      <c r="C654" t="s" s="315">
        <v>448</v>
      </c>
      <c r="D654" t="s" s="344">
        <v>448</v>
      </c>
      <c r="E654" t="s" s="345">
        <v>747</v>
      </c>
      <c r="F654" s="306"/>
      <c r="G654" t="s" s="346">
        <v>315</v>
      </c>
      <c r="H654" s="306"/>
      <c r="I654" t="s" s="346">
        <v>315</v>
      </c>
      <c r="J654" s="334"/>
      <c r="K654" s="306"/>
      <c r="L654" s="306"/>
      <c r="M654" s="306"/>
      <c r="N654" s="306"/>
      <c r="O654" s="306"/>
      <c r="P654" s="32"/>
    </row>
    <row r="655" ht="14.6" customHeight="1">
      <c r="A655" s="24"/>
      <c r="B655" s="31"/>
      <c r="C655" t="s" s="315">
        <v>480</v>
      </c>
      <c r="D655" t="s" s="344">
        <v>480</v>
      </c>
      <c r="E655" t="s" s="345">
        <v>782</v>
      </c>
      <c r="F655" s="306"/>
      <c r="G655" t="s" s="346">
        <v>326</v>
      </c>
      <c r="H655" s="306"/>
      <c r="I655" t="s" s="346">
        <v>326</v>
      </c>
      <c r="J655" s="334"/>
      <c r="K655" s="306"/>
      <c r="L655" s="306"/>
      <c r="M655" s="306"/>
      <c r="N655" s="306"/>
      <c r="O655" s="306"/>
      <c r="P655" s="32"/>
    </row>
    <row r="656" ht="14.6" customHeight="1">
      <c r="A656" s="24"/>
      <c r="B656" s="31"/>
      <c r="C656" t="s" s="315">
        <v>522</v>
      </c>
      <c r="D656" t="s" s="344">
        <v>522</v>
      </c>
      <c r="E656" t="s" s="345">
        <v>565</v>
      </c>
      <c r="F656" s="306"/>
      <c r="G656" t="s" s="346">
        <v>827</v>
      </c>
      <c r="H656" s="306"/>
      <c r="I656" t="s" s="346">
        <v>827</v>
      </c>
      <c r="J656" s="334"/>
      <c r="K656" s="306"/>
      <c r="L656" s="306"/>
      <c r="M656" s="306"/>
      <c r="N656" s="306"/>
      <c r="O656" s="306"/>
      <c r="P656" s="32"/>
    </row>
    <row r="657" ht="14.6" customHeight="1">
      <c r="A657" s="24"/>
      <c r="B657" s="31"/>
      <c r="C657" s="306"/>
      <c r="D657" s="306"/>
      <c r="E657" s="306"/>
      <c r="F657" s="306"/>
      <c r="G657" t="s" s="346">
        <v>831</v>
      </c>
      <c r="H657" s="306"/>
      <c r="I657" t="s" s="346">
        <v>831</v>
      </c>
      <c r="J657" s="334"/>
      <c r="K657" s="306"/>
      <c r="L657" s="306"/>
      <c r="M657" s="306"/>
      <c r="N657" s="306"/>
      <c r="O657" s="306"/>
      <c r="P657" s="32"/>
    </row>
    <row r="658" ht="14.6" customHeight="1">
      <c r="A658" s="24"/>
      <c r="B658" s="31"/>
      <c r="C658" s="306"/>
      <c r="D658" s="306"/>
      <c r="E658" s="306"/>
      <c r="F658" s="306"/>
      <c r="G658" t="s" s="346">
        <v>833</v>
      </c>
      <c r="H658" s="306"/>
      <c r="I658" t="s" s="346">
        <v>833</v>
      </c>
      <c r="J658" s="306"/>
      <c r="K658" s="306"/>
      <c r="L658" s="306"/>
      <c r="M658" s="306"/>
      <c r="N658" s="306"/>
      <c r="O658" s="306"/>
      <c r="P658" s="32"/>
    </row>
    <row r="659" ht="14.6" customHeight="1">
      <c r="A659" s="24"/>
      <c r="B659" s="31"/>
      <c r="C659" t="s" s="173">
        <v>887</v>
      </c>
      <c r="D659" s="306"/>
      <c r="E659" s="306"/>
      <c r="F659" s="306"/>
      <c r="G659" t="s" s="346">
        <v>835</v>
      </c>
      <c r="H659" s="306"/>
      <c r="I659" t="s" s="346">
        <v>835</v>
      </c>
      <c r="J659" s="306"/>
      <c r="K659" s="306"/>
      <c r="L659" s="306"/>
      <c r="M659" s="306"/>
      <c r="N659" s="306"/>
      <c r="O659" s="306"/>
      <c r="P659" s="32"/>
    </row>
    <row r="660" ht="15.75" customHeight="1">
      <c r="A660" s="24"/>
      <c r="B660" s="31"/>
      <c r="C660" t="s" s="347">
        <v>888</v>
      </c>
      <c r="D660" t="s" s="348">
        <v>889</v>
      </c>
      <c r="E660" t="s" s="349">
        <v>890</v>
      </c>
      <c r="F660" s="306"/>
      <c r="G660" t="s" s="346">
        <v>132</v>
      </c>
      <c r="H660" s="306"/>
      <c r="I660" t="s" s="346">
        <v>132</v>
      </c>
      <c r="J660" s="306"/>
      <c r="K660" s="306"/>
      <c r="L660" s="306"/>
      <c r="M660" s="306"/>
      <c r="N660" s="306"/>
      <c r="O660" s="306"/>
      <c r="P660" s="32"/>
    </row>
    <row r="661" ht="15" customHeight="1">
      <c r="A661" s="24"/>
      <c r="B661" s="31"/>
      <c r="C661" t="s" s="336">
        <v>891</v>
      </c>
      <c r="D661" t="s" s="323">
        <v>262</v>
      </c>
      <c r="E661" t="s" s="350">
        <v>892</v>
      </c>
      <c r="F661" s="306"/>
      <c r="G661" t="s" s="346">
        <v>893</v>
      </c>
      <c r="H661" s="306"/>
      <c r="I661" t="s" s="346">
        <v>893</v>
      </c>
      <c r="J661" s="306"/>
      <c r="K661" s="306"/>
      <c r="L661" s="306"/>
      <c r="M661" s="306"/>
      <c r="N661" s="306"/>
      <c r="O661" s="306"/>
      <c r="P661" s="32"/>
    </row>
    <row r="662" ht="14.6" customHeight="1">
      <c r="A662" s="24"/>
      <c r="B662" s="31"/>
      <c r="C662" t="s" s="331">
        <v>894</v>
      </c>
      <c r="D662" t="s" s="328">
        <v>266</v>
      </c>
      <c r="E662" t="s" s="333">
        <v>895</v>
      </c>
      <c r="F662" s="306"/>
      <c r="G662" t="s" s="346">
        <v>840</v>
      </c>
      <c r="H662" s="306"/>
      <c r="I662" t="s" s="346">
        <v>840</v>
      </c>
      <c r="J662" s="306"/>
      <c r="K662" s="306"/>
      <c r="L662" s="306"/>
      <c r="M662" s="306"/>
      <c r="N662" s="306"/>
      <c r="O662" s="306"/>
      <c r="P662" s="32"/>
    </row>
    <row r="663" ht="14.6" customHeight="1">
      <c r="A663" s="24"/>
      <c r="B663" s="31"/>
      <c r="C663" t="s" s="331">
        <v>125</v>
      </c>
      <c r="D663" t="s" s="328">
        <v>269</v>
      </c>
      <c r="E663" t="s" s="333">
        <v>896</v>
      </c>
      <c r="F663" s="306"/>
      <c r="G663" t="s" s="351">
        <v>829</v>
      </c>
      <c r="H663" s="306"/>
      <c r="I663" t="s" s="351">
        <v>829</v>
      </c>
      <c r="J663" s="306"/>
      <c r="K663" s="306"/>
      <c r="L663" s="306"/>
      <c r="M663" s="306"/>
      <c r="N663" s="306"/>
      <c r="O663" s="306"/>
      <c r="P663" s="32"/>
    </row>
    <row r="664" ht="14.6" customHeight="1">
      <c r="A664" s="24"/>
      <c r="B664" s="31"/>
      <c r="C664" t="s" s="331">
        <v>897</v>
      </c>
      <c r="D664" t="s" s="328">
        <v>266</v>
      </c>
      <c r="E664" t="s" s="333">
        <v>895</v>
      </c>
      <c r="F664" s="306"/>
      <c r="G664" s="11"/>
      <c r="H664" s="306"/>
      <c r="I664" s="11"/>
      <c r="J664" s="306"/>
      <c r="K664" s="306"/>
      <c r="L664" s="306"/>
      <c r="M664" s="306"/>
      <c r="N664" s="306"/>
      <c r="O664" s="306"/>
      <c r="P664" s="32"/>
    </row>
    <row r="665" ht="14.6" customHeight="1">
      <c r="A665" s="24"/>
      <c r="B665" s="31"/>
      <c r="C665" t="s" s="331">
        <v>898</v>
      </c>
      <c r="D665" t="s" s="328">
        <v>266</v>
      </c>
      <c r="E665" t="s" s="333">
        <v>895</v>
      </c>
      <c r="F665" s="306"/>
      <c r="G665" s="11"/>
      <c r="H665" s="306"/>
      <c r="I665" s="11"/>
      <c r="J665" s="306"/>
      <c r="K665" s="306"/>
      <c r="L665" s="306"/>
      <c r="M665" s="306"/>
      <c r="N665" s="306"/>
      <c r="O665" s="306"/>
      <c r="P665" s="32"/>
    </row>
    <row r="666" ht="14.6" customHeight="1">
      <c r="A666" s="24"/>
      <c r="B666" s="31"/>
      <c r="C666" t="s" s="331">
        <v>899</v>
      </c>
      <c r="D666" t="s" s="328">
        <v>266</v>
      </c>
      <c r="E666" t="s" s="333">
        <v>895</v>
      </c>
      <c r="F666" s="306"/>
      <c r="G666" s="11"/>
      <c r="H666" s="306"/>
      <c r="I666" s="11"/>
      <c r="J666" s="306"/>
      <c r="K666" s="306"/>
      <c r="L666" s="306"/>
      <c r="M666" s="306"/>
      <c r="N666" s="306"/>
      <c r="O666" s="306"/>
      <c r="P666" s="32"/>
    </row>
    <row r="667" ht="14.6" customHeight="1">
      <c r="A667" s="24"/>
      <c r="B667" s="31"/>
      <c r="C667" s="306"/>
      <c r="D667" s="334"/>
      <c r="E667" s="306"/>
      <c r="F667" s="306"/>
      <c r="G667" s="11"/>
      <c r="H667" s="306"/>
      <c r="I667" s="11"/>
      <c r="J667" s="306"/>
      <c r="K667" s="306"/>
      <c r="L667" s="306"/>
      <c r="M667" s="306"/>
      <c r="N667" s="306"/>
      <c r="O667" s="306"/>
      <c r="P667" s="32"/>
    </row>
    <row r="668" ht="14.6" customHeight="1">
      <c r="A668" s="24"/>
      <c r="B668" s="31"/>
      <c r="C668" t="s" s="173">
        <v>900</v>
      </c>
      <c r="D668" s="334"/>
      <c r="E668" s="306"/>
      <c r="F668" s="306"/>
      <c r="G668" s="11"/>
      <c r="H668" s="306"/>
      <c r="I668" s="11"/>
      <c r="J668" s="306"/>
      <c r="K668" s="306"/>
      <c r="L668" s="306"/>
      <c r="M668" s="306"/>
      <c r="N668" s="306"/>
      <c r="O668" s="306"/>
      <c r="P668" s="32"/>
    </row>
    <row r="669" ht="15.75" customHeight="1">
      <c r="A669" s="24"/>
      <c r="B669" s="31"/>
      <c r="C669" t="s" s="347">
        <v>249</v>
      </c>
      <c r="D669" t="s" s="349">
        <v>882</v>
      </c>
      <c r="E669" s="306"/>
      <c r="F669" s="306"/>
      <c r="G669" s="11"/>
      <c r="H669" s="306"/>
      <c r="I669" s="306"/>
      <c r="J669" s="306"/>
      <c r="K669" s="306"/>
      <c r="L669" s="306"/>
      <c r="M669" s="306"/>
      <c r="N669" s="306"/>
      <c r="O669" s="306"/>
      <c r="P669" s="32"/>
    </row>
    <row r="670" ht="15" customHeight="1">
      <c r="A670" s="24"/>
      <c r="B670" s="31"/>
      <c r="C670" t="s" s="336">
        <v>95</v>
      </c>
      <c r="D670" t="b" s="352">
        <v>1</v>
      </c>
      <c r="E670" s="306"/>
      <c r="F670" s="306"/>
      <c r="G670" s="11"/>
      <c r="H670" s="306"/>
      <c r="I670" s="306"/>
      <c r="J670" s="306"/>
      <c r="K670" s="306"/>
      <c r="L670" s="306"/>
      <c r="M670" s="306"/>
      <c r="N670" s="306"/>
      <c r="O670" s="306"/>
      <c r="P670" s="32"/>
    </row>
    <row r="671" ht="14.6" customHeight="1">
      <c r="A671" s="24"/>
      <c r="B671" s="31"/>
      <c r="C671" t="s" s="331">
        <v>901</v>
      </c>
      <c r="D671" t="b" s="353">
        <v>0</v>
      </c>
      <c r="E671" s="306"/>
      <c r="F671" s="306"/>
      <c r="G671" s="11"/>
      <c r="H671" s="306"/>
      <c r="I671" s="306"/>
      <c r="J671" s="306"/>
      <c r="K671" s="306"/>
      <c r="L671" s="306"/>
      <c r="M671" s="306"/>
      <c r="N671" s="306"/>
      <c r="O671" s="306"/>
      <c r="P671" s="32"/>
    </row>
    <row r="672" ht="14.6" customHeight="1">
      <c r="A672" s="24"/>
      <c r="B672" s="31"/>
      <c r="C672" s="306"/>
      <c r="D672" s="334"/>
      <c r="E672" s="334"/>
      <c r="F672" s="306"/>
      <c r="G672" s="11"/>
      <c r="H672" s="306"/>
      <c r="I672" s="11"/>
      <c r="J672" s="11"/>
      <c r="K672" s="11"/>
      <c r="L672" s="11"/>
      <c r="M672" s="11"/>
      <c r="N672" s="11"/>
      <c r="O672" s="11"/>
      <c r="P672" s="32"/>
    </row>
    <row r="673" ht="15" customHeight="1">
      <c r="A673" s="24"/>
      <c r="B673" s="131"/>
      <c r="C673" s="354"/>
      <c r="D673" s="355"/>
      <c r="E673" s="355"/>
      <c r="F673" s="354"/>
      <c r="G673" s="132"/>
      <c r="H673" s="132"/>
      <c r="I673" s="132"/>
      <c r="J673" s="132"/>
      <c r="K673" s="132"/>
      <c r="L673" s="132"/>
      <c r="M673" s="132"/>
      <c r="N673" s="132"/>
      <c r="O673" s="132"/>
      <c r="P673" s="43"/>
    </row>
    <row r="674" ht="15" customHeight="1">
      <c r="A674" s="21"/>
      <c r="B674" s="63"/>
      <c r="C674" s="63"/>
      <c r="D674" s="63"/>
      <c r="E674" s="63"/>
      <c r="F674" s="356"/>
      <c r="G674" s="63"/>
      <c r="H674" s="63"/>
      <c r="I674" s="63"/>
      <c r="J674" s="63"/>
      <c r="K674" s="63"/>
      <c r="L674" s="63"/>
      <c r="M674" s="63"/>
      <c r="N674" s="63"/>
      <c r="O674" s="63"/>
      <c r="P674" s="45"/>
    </row>
    <row r="675" ht="14.6" customHeight="1">
      <c r="A675" s="21"/>
      <c r="B675" s="52"/>
      <c r="C675" s="52"/>
      <c r="D675" s="52"/>
      <c r="E675" s="52"/>
      <c r="F675" s="357"/>
      <c r="G675" s="357"/>
      <c r="H675" s="357"/>
      <c r="I675" s="358"/>
      <c r="J675" s="358"/>
      <c r="K675" s="52"/>
      <c r="L675" s="52"/>
      <c r="M675" s="52"/>
      <c r="N675" s="52"/>
      <c r="O675" s="52"/>
      <c r="P675" s="47"/>
    </row>
    <row r="676" ht="14.6" customHeight="1">
      <c r="A676" s="21"/>
      <c r="B676" s="52"/>
      <c r="C676" s="52"/>
      <c r="D676" s="52"/>
      <c r="E676" s="52"/>
      <c r="F676" s="357"/>
      <c r="G676" s="357"/>
      <c r="H676" s="357"/>
      <c r="I676" s="358"/>
      <c r="J676" s="358"/>
      <c r="K676" s="52"/>
      <c r="L676" s="52"/>
      <c r="M676" s="52"/>
      <c r="N676" s="52"/>
      <c r="O676" s="52"/>
      <c r="P676" s="47"/>
    </row>
    <row r="677" ht="14.6" customHeight="1">
      <c r="A677" s="21"/>
      <c r="B677" s="52"/>
      <c r="C677" s="52"/>
      <c r="D677" s="52"/>
      <c r="E677" s="52"/>
      <c r="F677" s="357"/>
      <c r="G677" s="357"/>
      <c r="H677" s="357"/>
      <c r="I677" s="358"/>
      <c r="J677" s="358"/>
      <c r="K677" s="52"/>
      <c r="L677" s="52"/>
      <c r="M677" s="52"/>
      <c r="N677" s="52"/>
      <c r="O677" s="52"/>
      <c r="P677" s="47"/>
    </row>
    <row r="678" ht="14.6" customHeight="1">
      <c r="A678" s="21"/>
      <c r="B678" s="52"/>
      <c r="C678" s="52"/>
      <c r="D678" s="52"/>
      <c r="E678" s="52"/>
      <c r="F678" s="357"/>
      <c r="G678" s="357"/>
      <c r="H678" s="357"/>
      <c r="I678" s="358"/>
      <c r="J678" s="358"/>
      <c r="K678" s="52"/>
      <c r="L678" s="52"/>
      <c r="M678" s="52"/>
      <c r="N678" s="52"/>
      <c r="O678" s="52"/>
      <c r="P678" s="47"/>
    </row>
    <row r="679" ht="14.6" customHeight="1">
      <c r="A679" s="21"/>
      <c r="B679" s="52"/>
      <c r="C679" s="52"/>
      <c r="D679" s="52"/>
      <c r="E679" s="52"/>
      <c r="F679" s="357"/>
      <c r="G679" s="357"/>
      <c r="H679" s="357"/>
      <c r="I679" s="358"/>
      <c r="J679" s="358"/>
      <c r="K679" s="52"/>
      <c r="L679" s="52"/>
      <c r="M679" s="52"/>
      <c r="N679" s="52"/>
      <c r="O679" s="52"/>
      <c r="P679" s="47"/>
    </row>
    <row r="680" ht="14.6" customHeight="1">
      <c r="A680" s="21"/>
      <c r="B680" s="52"/>
      <c r="C680" s="52"/>
      <c r="D680" s="52"/>
      <c r="E680" s="52"/>
      <c r="F680" s="357"/>
      <c r="G680" s="357"/>
      <c r="H680" s="357"/>
      <c r="I680" s="358"/>
      <c r="J680" s="358"/>
      <c r="K680" s="52"/>
      <c r="L680" s="52"/>
      <c r="M680" s="52"/>
      <c r="N680" s="52"/>
      <c r="O680" s="52"/>
      <c r="P680" s="47"/>
    </row>
    <row r="681" ht="14.6" customHeight="1">
      <c r="A681" s="21"/>
      <c r="B681" s="52"/>
      <c r="C681" s="52"/>
      <c r="D681" s="52"/>
      <c r="E681" s="52"/>
      <c r="F681" s="357"/>
      <c r="G681" s="357"/>
      <c r="H681" s="357"/>
      <c r="I681" s="358"/>
      <c r="J681" s="358"/>
      <c r="K681" s="52"/>
      <c r="L681" s="52"/>
      <c r="M681" s="52"/>
      <c r="N681" s="52"/>
      <c r="O681" s="52"/>
      <c r="P681" s="47"/>
    </row>
    <row r="682" ht="14.6" customHeight="1">
      <c r="A682" s="21"/>
      <c r="B682" s="52"/>
      <c r="C682" s="52"/>
      <c r="D682" s="52"/>
      <c r="E682" s="52"/>
      <c r="F682" s="357"/>
      <c r="G682" s="357"/>
      <c r="H682" s="357"/>
      <c r="I682" s="358"/>
      <c r="J682" s="358"/>
      <c r="K682" s="52"/>
      <c r="L682" s="52"/>
      <c r="M682" s="52"/>
      <c r="N682" s="52"/>
      <c r="O682" s="52"/>
      <c r="P682" s="47"/>
    </row>
    <row r="683" ht="14.6" customHeight="1">
      <c r="A683" s="21"/>
      <c r="B683" s="52"/>
      <c r="C683" s="52"/>
      <c r="D683" s="52"/>
      <c r="E683" s="52"/>
      <c r="F683" s="357"/>
      <c r="G683" s="357"/>
      <c r="H683" s="357"/>
      <c r="I683" s="358"/>
      <c r="J683" s="358"/>
      <c r="K683" s="52"/>
      <c r="L683" s="52"/>
      <c r="M683" s="52"/>
      <c r="N683" s="52"/>
      <c r="O683" s="52"/>
      <c r="P683" s="47"/>
    </row>
    <row r="684" ht="14.6" customHeight="1">
      <c r="A684" s="21"/>
      <c r="B684" s="52"/>
      <c r="C684" s="52"/>
      <c r="D684" s="52"/>
      <c r="E684" s="52"/>
      <c r="F684" s="357"/>
      <c r="G684" s="357"/>
      <c r="H684" s="357"/>
      <c r="I684" s="358"/>
      <c r="J684" s="358"/>
      <c r="K684" s="52"/>
      <c r="L684" s="52"/>
      <c r="M684" s="52"/>
      <c r="N684" s="52"/>
      <c r="O684" s="52"/>
      <c r="P684" s="47"/>
    </row>
    <row r="685" ht="14.6" customHeight="1">
      <c r="A685" s="21"/>
      <c r="B685" s="52"/>
      <c r="C685" s="52"/>
      <c r="D685" s="52"/>
      <c r="E685" s="52"/>
      <c r="F685" s="357"/>
      <c r="G685" s="357"/>
      <c r="H685" s="357"/>
      <c r="I685" s="358"/>
      <c r="J685" s="358"/>
      <c r="K685" s="52"/>
      <c r="L685" s="52"/>
      <c r="M685" s="52"/>
      <c r="N685" s="52"/>
      <c r="O685" s="52"/>
      <c r="P685" s="47"/>
    </row>
    <row r="686" ht="14.6" customHeight="1">
      <c r="A686" s="21"/>
      <c r="B686" s="52"/>
      <c r="C686" s="52"/>
      <c r="D686" s="52"/>
      <c r="E686" s="52"/>
      <c r="F686" s="357"/>
      <c r="G686" s="357"/>
      <c r="H686" s="357"/>
      <c r="I686" s="358"/>
      <c r="J686" s="358"/>
      <c r="K686" s="52"/>
      <c r="L686" s="52"/>
      <c r="M686" s="52"/>
      <c r="N686" s="52"/>
      <c r="O686" s="52"/>
      <c r="P686" s="47"/>
    </row>
    <row r="687" ht="14.6" customHeight="1">
      <c r="A687" s="21"/>
      <c r="B687" s="52"/>
      <c r="C687" s="52"/>
      <c r="D687" s="52"/>
      <c r="E687" s="52"/>
      <c r="F687" s="357"/>
      <c r="G687" s="357"/>
      <c r="H687" s="357"/>
      <c r="I687" s="358"/>
      <c r="J687" s="358"/>
      <c r="K687" s="52"/>
      <c r="L687" s="52"/>
      <c r="M687" s="52"/>
      <c r="N687" s="52"/>
      <c r="O687" s="52"/>
      <c r="P687" s="47"/>
    </row>
    <row r="688" ht="14.6" customHeight="1">
      <c r="A688" s="21"/>
      <c r="B688" s="52"/>
      <c r="C688" s="52"/>
      <c r="D688" s="52"/>
      <c r="E688" s="52"/>
      <c r="F688" s="357"/>
      <c r="G688" s="357"/>
      <c r="H688" s="357"/>
      <c r="I688" s="358"/>
      <c r="J688" s="358"/>
      <c r="K688" s="52"/>
      <c r="L688" s="52"/>
      <c r="M688" s="52"/>
      <c r="N688" s="52"/>
      <c r="O688" s="52"/>
      <c r="P688" s="47"/>
    </row>
    <row r="689" ht="14.6" customHeight="1">
      <c r="A689" s="21"/>
      <c r="B689" s="52"/>
      <c r="C689" s="52"/>
      <c r="D689" s="52"/>
      <c r="E689" s="52"/>
      <c r="F689" s="357"/>
      <c r="G689" s="357"/>
      <c r="H689" s="357"/>
      <c r="I689" s="358"/>
      <c r="J689" s="358"/>
      <c r="K689" s="52"/>
      <c r="L689" s="52"/>
      <c r="M689" s="52"/>
      <c r="N689" s="52"/>
      <c r="O689" s="52"/>
      <c r="P689" s="47"/>
    </row>
    <row r="690" ht="14.6" customHeight="1">
      <c r="A690" s="21"/>
      <c r="B690" s="52"/>
      <c r="C690" s="52"/>
      <c r="D690" s="52"/>
      <c r="E690" s="52"/>
      <c r="F690" s="357"/>
      <c r="G690" s="357"/>
      <c r="H690" s="357"/>
      <c r="I690" s="358"/>
      <c r="J690" s="358"/>
      <c r="K690" s="52"/>
      <c r="L690" s="52"/>
      <c r="M690" s="52"/>
      <c r="N690" s="52"/>
      <c r="O690" s="52"/>
      <c r="P690" s="47"/>
    </row>
    <row r="691" ht="14.6" customHeight="1">
      <c r="A691" s="48"/>
      <c r="B691" s="64"/>
      <c r="C691" s="64"/>
      <c r="D691" s="64"/>
      <c r="E691" s="64"/>
      <c r="F691" s="359"/>
      <c r="G691" s="359"/>
      <c r="H691" s="359"/>
      <c r="I691" s="360"/>
      <c r="J691" s="360"/>
      <c r="K691" s="64"/>
      <c r="L691" s="64"/>
      <c r="M691" s="64"/>
      <c r="N691" s="64"/>
      <c r="O691" s="64"/>
      <c r="P691" s="50"/>
    </row>
  </sheetData>
  <mergeCells count="1">
    <mergeCell ref="B2:P4"/>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