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updateLinks="never" defaultThemeVersion="166925"/>
  <mc:AlternateContent xmlns:mc="http://schemas.openxmlformats.org/markup-compatibility/2006">
    <mc:Choice Requires="x15">
      <x15ac:absPath xmlns:x15ac="http://schemas.microsoft.com/office/spreadsheetml/2010/11/ac" url="/Users/patrickbarry/Downloads/"/>
    </mc:Choice>
  </mc:AlternateContent>
  <xr:revisionPtr revIDLastSave="0" documentId="8_{10A3A1E4-ACF6-F241-B178-75C6FFA75377}" xr6:coauthVersionLast="47" xr6:coauthVersionMax="47" xr10:uidLastSave="{00000000-0000-0000-0000-000000000000}"/>
  <bookViews>
    <workbookView xWindow="0" yWindow="0" windowWidth="14280" windowHeight="18000" firstSheet="4"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<sst xmlns="http://schemas.openxmlformats.org/spreadsheetml/2006/main" count="2521" uniqueCount="342">
  <si>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</si>
  <si>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</si>
  <si>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</si>
  <si>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</si>
  <si>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</si>
  <si>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</si>
  <si>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</si>
  <si>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</si>
  <si>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</si>
  <si>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</si>
  <si>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</si>
  <si>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</si>
  <si>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</si>
  <si>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</si>
  <si>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</si>
  <si>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</si>
  <si>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</si>
  <si>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</si>
  <si>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</si>
  <si>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</si>
  <si>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</si>
  <si>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</si>
  <si>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</si>
  <si>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</si>
  <si>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</si>
  <si>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</si>
  <si>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</si>
  <si>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</si>
  <si>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</si>
  <si>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</si>
  <si>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</si>
  <si>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</si>
  <si>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</si>
  <si>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</si>
  <si>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</si>
  <si>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</si>
  <si>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</si>
  <si>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</si>
  <si>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</si>
  <si>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</si>
  <si>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</si>
  <si>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</si>
  <si>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</si>
  <si>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</si>
  <si>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</si>
  <si>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</si>
  <si>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</si>
  <si>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</si>
  <si>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</si>
  <si>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</si>
  <si>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</si>
  <si>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</si>
  <si>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</si>
  <si>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</si>
  <si>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</si>
  <si>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</si>
  <si>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</si>
  <si>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</si>
  <si>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</si>
  <si>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</si>
  <si>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</si>
  <si>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</si>
  <si>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</si>
  <si>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</si>
  <si>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</si>
  <si>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</si>
  <si>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</si>
  <si>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</si>
  <si>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</si>
  <si>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</si>
  <si>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</si>
  <si>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</si>
  <si>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</si>
  <si>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</si>
  <si>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</si>
  <si>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</si>
  <si>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</si>
  <si>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</si>
  <si>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</si>
  <si>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</si>
  <si>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</si>
  <si>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</si>
  <si>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</si>
  <si>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</si>
  <si>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</si>
  <si>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</si>
  <si>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</si>
  <si>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</si>
  <si>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</si>
  <si>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</si>
  <si>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</si>
  <si>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</si>
  <si>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</si>
  <si>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</si>
  <si>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</si>
  <si>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</si>
  <si>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</si>
  <si>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</si>
  <si>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</si>
  <si>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</si>
  <si>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</si>
  <si>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</si>
  <si>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</si>
  <si>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</si>
  <si>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</si>
  <si>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</si>
  <si>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</si>
  <si>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</si>
  <si>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</si>
  <si>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</si>
  <si>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</si>
  <si>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</si>
  <si>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</si>
  <si>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</si>
  <si>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</si>
  <si>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</si>
  <si>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</si>
  <si>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</si>
  <si>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</si>
  <si>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</si>
  <si>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</si>
  <si>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</si>
  <si>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</si>
  <si>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</si>
  <si>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</si>
  <si>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</si>
  <si>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</si>
  <si>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</si>
  <si>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</si>
  <si>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</si>
  <si>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</si>
  <si>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</si>
  <si>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</si>
  <si>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</si>
  <si>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</si>
  <si>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</si>
  <si>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</si>
  <si>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</si>
  <si>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</si>
  <si>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</si>
  <si>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</si>
  <si>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</si>
  <si>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</si>
  <si>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</si>
  <si>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</si>
  <si>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</si>
  <si>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</si>
  <si>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</si>
  <si>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</si>
  <si>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</si>
  <si>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</si>
  <si>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</si>
  <si>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</si>
  <si>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</si>
  <si>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</si>
  <si>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</si>
  <si>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</si>
  <si>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</si>
  <si>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</si>
  <si>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</si>
  <si>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</si>
  <si>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</si>
  <si>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</si>
  <si>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</si>
  <si>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</si>
  <si>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</si>
  <si>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</si>
  <si>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</si>
  <si>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</si>
  <si>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</si>
  <si>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</si>
  <si>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</si>
  <si>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</si>
  <si>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</si>
  <si>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</si>
  <si>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</si>
  <si>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</si>
  <si>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</si>
  <si>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</si>
  <si>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</si>
  <si>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</si>
  <si>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</si>
  <si>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</si>
  <si>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</si>
  <si>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</si>
  <si>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</si>
  <si>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</si>
  <si>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</si>
  <si>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</si>
  <si>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</si>
  <si>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</si>
  <si>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</si>
  <si>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</si>
  <si>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</si>
  <si>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</si>
  <si>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</si>
  <si>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</si>
  <si>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</si>
  <si>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</si>
  <si>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</si>
  <si>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</si>
  <si>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</si>
  <si>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</si>
  <si>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</si>
  <si>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</si>
  <si>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</si>
  <si>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</si>
  <si>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</si>
  <si>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</si>
  <si>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</si>
  <si>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</si>
  <si>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</si>
  <si>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</si>
  <si>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</si>
  <si>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</si>
  <si>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</si>
  <si>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</si>
  <si>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</si>
  <si>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</si>
  <si>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</si>
  <si>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</si>
  <si>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</si>
  <si>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</si>
  <si>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</si>
  <si>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</si>
  <si>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</si>
  <si>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</si>
  <si>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</si>
  <si>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</si>
  <si>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</si>
  <si>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</si>
  <si>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</si>
  <si>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</si>
  <si>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</si>
  <si>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</si>
  <si>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</si>
  <si>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</si>
  <si>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</si>
  <si>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</si>
  <si>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</si>
  <si>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</si>
  <si>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</si>
  <si>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</si>
  <si>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</si>
  <si>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</si>
  <si>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</si>
  <si>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</si>
  <si>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</si>
  <si>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</si>
  <si>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</si>
  <si>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</si>
  <si>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</si>
  <si>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</si>
  <si>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</si>
  <si>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</si>
  <si>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</si>
  <si>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</si>
  <si>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</si>
  <si>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</si>
  <si>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</si>
  <si>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</si>
  <si>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</si>
  <si>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</si>
  <si>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</si>
  <si>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</si>
  <si>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</si>
  <si>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</si>
  <si>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</si>
  <si>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</si>
  <si>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</si>
  <si>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</si>
  <si>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</si>
  <si>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</si>
  <si>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</si>
  <si>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</si>
  <si>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</si>
  <si>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</si>
  <si>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</si>
  <si>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</si>
  <si>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</si>
  <si>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</si>
  <si>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</si>
  <si>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</si>
  <si>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</si>
  <si>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</si>
  <si>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</si>
  <si>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</si>
  <si>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</si>
  <si>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</si>
  <si>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</si>
  <si>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</si>
  <si>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</si>
  <si>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</si>
  <si>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</si>
  <si>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</si>
  <si>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</si>
  <si>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</si>
  <si>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</si>
  <si>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</si>
  <si>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</si>
  <si>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</si>
  <si>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</si>
  <si>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</si>
  <si>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</si>
  <si>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</si>
  <si>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</si>
  <si>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</si>
  <si>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</si>
  <si>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</si>
  <si>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</si>
  <si>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</si>
  <si>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</si>
  <si>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</si>
  <si>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</si>
  <si>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</si>
  <si>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</si>
  <si>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</si>
  <si>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</si>
  <si>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</si>
  <si>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</si>
  <si>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</si>
  <si>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</si>
  <si>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</si>
  <si>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</si>
  <si>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</si>
  <si>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</si>
  <si>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</si>
  <si>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</si>
  <si>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</si>
  <si>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</si>
  <si>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</si>
  <si>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</si>
  <si>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</si>
  <si>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</si>
  <si>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</si>
  <si>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</si>
  <si>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</si>
  <si>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</si>
  <si>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</si>
  <si>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</si>
  <si>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adj to No. 54 Long Copse Lane</t>
  </si>
  <si>
    <t>APP/22/00857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</si>
</sst>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rickbarry/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11"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C8" zoomScale="150" zoomScaleNormal="100" workbookViewId="0">
      <selection activeCell="D10" sqref="D10:K10"/>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44870</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t="s">
        <v>341</v>
      </c>
      <c r="E9" s="260"/>
      <c r="F9" s="260"/>
      <c r="G9" s="260"/>
      <c r="H9" s="260"/>
      <c r="I9" s="260"/>
      <c r="J9" s="260"/>
      <c r="K9" s="260"/>
      <c r="L9" s="136"/>
    </row>
    <row r="10" spans="2:13" ht="97.5" customHeight="1" x14ac:dyDescent="0.2">
      <c r="B10" s="122"/>
      <c r="C10" s="139" t="s">
        <v>74</v>
      </c>
      <c r="D10" s="261" t="s">
        <v>340</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1" sqref="D11"/>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45199</v>
      </c>
      <c r="E9" s="1"/>
      <c r="F9" s="1"/>
      <c r="G9" s="1"/>
      <c r="H9" s="74"/>
      <c r="I9" s="3"/>
      <c r="J9" s="141"/>
      <c r="L9" s="147"/>
    </row>
    <row r="10" spans="1:12" ht="21" customHeight="1" thickBot="1" x14ac:dyDescent="0.25">
      <c r="A10" s="149"/>
      <c r="B10" s="1"/>
      <c r="C10" s="62" t="s">
        <v>78</v>
      </c>
      <c r="D10" s="102">
        <v>2.63</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9</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204</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8</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8</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23.669999999999998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2840.3999999999996</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22723.199999999997</v>
      </c>
      <c r="E27" s="27" t="s">
        <v>92</v>
      </c>
      <c r="F27" s="1"/>
      <c r="G27" s="83"/>
      <c r="H27" s="81"/>
      <c r="I27" s="81"/>
      <c r="J27" s="144"/>
    </row>
    <row r="28" spans="1:14" ht="16" hidden="1" thickBot="1" x14ac:dyDescent="0.25">
      <c r="A28" s="149"/>
      <c r="B28" s="1"/>
      <c r="C28" s="26" t="s">
        <v>93</v>
      </c>
      <c r="D28" s="51">
        <f>IFERROR($D$27/1000000,"")</f>
        <v>2.2723199999999995E-2</v>
      </c>
      <c r="E28" s="27" t="s">
        <v>94</v>
      </c>
      <c r="F28" s="1"/>
      <c r="G28" s="83"/>
      <c r="H28" s="87"/>
      <c r="I28" s="84"/>
      <c r="J28" s="144"/>
    </row>
    <row r="29" spans="1:14" ht="16" hidden="1" thickBot="1" x14ac:dyDescent="0.25">
      <c r="A29" s="149"/>
      <c r="B29" s="1"/>
      <c r="C29" s="54" t="s">
        <v>95</v>
      </c>
      <c r="D29" s="56">
        <f>IFERROR($D$28*365.25,"")</f>
        <v>8.2996487999999982</v>
      </c>
      <c r="E29" s="27" t="s">
        <v>96</v>
      </c>
      <c r="F29" s="1"/>
      <c r="G29" s="83"/>
      <c r="H29" s="88"/>
      <c r="I29" s="84"/>
      <c r="J29" s="144"/>
    </row>
    <row r="30" spans="1:14" hidden="1" x14ac:dyDescent="0.2">
      <c r="A30" s="149"/>
      <c r="B30" s="1"/>
      <c r="C30" s="55" t="s">
        <v>97</v>
      </c>
      <c r="D30" s="57">
        <f>D29</f>
        <v>8.2996487999999982</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20450.879999999997</v>
      </c>
      <c r="E33" s="27" t="s">
        <v>99</v>
      </c>
      <c r="F33" s="1"/>
      <c r="G33" s="83"/>
      <c r="H33" s="87"/>
      <c r="I33" s="84"/>
      <c r="J33" s="144"/>
    </row>
    <row r="34" spans="1:10" ht="16" hidden="1" thickBot="1" x14ac:dyDescent="0.25">
      <c r="A34" s="149"/>
      <c r="B34" s="1"/>
      <c r="C34" s="58" t="s">
        <v>100</v>
      </c>
      <c r="D34" s="59">
        <f>IFERROR($D$33/1000000,"")</f>
        <v>2.0450879999999998E-2</v>
      </c>
      <c r="E34" s="27" t="s">
        <v>101</v>
      </c>
      <c r="F34" s="1"/>
      <c r="G34" s="83"/>
      <c r="H34" s="87"/>
      <c r="I34" s="84"/>
      <c r="J34" s="144"/>
    </row>
    <row r="35" spans="1:10" ht="16" hidden="1" thickBot="1" x14ac:dyDescent="0.25">
      <c r="A35" s="149"/>
      <c r="B35" s="1"/>
      <c r="C35" s="58" t="s">
        <v>102</v>
      </c>
      <c r="D35" s="60">
        <f>IFERROR($D$34*365.25,"")</f>
        <v>7.4696839199999996</v>
      </c>
      <c r="E35" s="27" t="s">
        <v>103</v>
      </c>
      <c r="F35" s="1"/>
      <c r="G35" s="83"/>
      <c r="H35" s="88"/>
      <c r="I35" s="84"/>
      <c r="J35" s="144"/>
    </row>
    <row r="36" spans="1:10" x14ac:dyDescent="0.2">
      <c r="A36" s="149"/>
      <c r="B36" s="1"/>
      <c r="C36" s="55" t="s">
        <v>104</v>
      </c>
      <c r="D36" s="57">
        <f>D35</f>
        <v>7.4696839199999996</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'/Users/patrickbarry/Library/Containers/com.microsoft.Excel/Data/Documents/C:\Users\DS56\OneDrive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D15" sqref="D15"/>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76</v>
      </c>
      <c r="D7" s="271"/>
      <c r="E7" s="271"/>
      <c r="F7" s="271"/>
      <c r="G7" s="216"/>
      <c r="H7" s="134"/>
    </row>
    <row r="8" spans="1:11" ht="12" customHeight="1" x14ac:dyDescent="0.2">
      <c r="A8" s="128"/>
      <c r="B8" s="1"/>
      <c r="C8" s="1"/>
      <c r="D8" s="1"/>
      <c r="E8" s="1"/>
      <c r="F8" s="1"/>
      <c r="G8" s="1"/>
      <c r="H8" s="134"/>
    </row>
    <row r="9" spans="1:11" ht="16" thickBot="1" x14ac:dyDescent="0.25">
      <c r="A9" s="128"/>
      <c r="B9" s="1"/>
      <c r="C9" s="269" t="s">
        <v>106</v>
      </c>
      <c r="D9" s="269"/>
      <c r="E9" s="209" t="s">
        <v>251</v>
      </c>
      <c r="F9" s="1"/>
      <c r="G9" s="1"/>
      <c r="H9" s="134"/>
    </row>
    <row r="10" spans="1:11" ht="16" thickBot="1" x14ac:dyDescent="0.25">
      <c r="A10" s="128"/>
      <c r="B10" s="1"/>
      <c r="C10" s="270" t="s">
        <v>108</v>
      </c>
      <c r="D10" s="270"/>
      <c r="E10" s="96" t="s">
        <v>319</v>
      </c>
      <c r="F10" s="1"/>
      <c r="G10" s="1"/>
      <c r="H10" s="136"/>
    </row>
    <row r="11" spans="1:11" ht="16" thickBot="1" x14ac:dyDescent="0.25">
      <c r="A11" s="128"/>
      <c r="B11" s="1"/>
      <c r="C11" s="270" t="s">
        <v>110</v>
      </c>
      <c r="D11" s="270"/>
      <c r="E11" s="97" t="s">
        <v>288</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259</v>
      </c>
      <c r="D15" s="218">
        <v>0.44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1.32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1.32</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0.44</v>
      </c>
      <c r="E32" s="213">
        <f>SUM(E15:E31)</f>
        <v>1.32</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9" zoomScaleNormal="100" workbookViewId="0">
      <selection activeCell="D10" sqref="D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0.44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6.356114675459998</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0.44</v>
      </c>
      <c r="E27" s="94">
        <f>SUM(E10:E26)</f>
        <v>6.356114675459998</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123</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124</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7.4696839199999996</v>
      </c>
      <c r="E11" s="21"/>
      <c r="F11" s="1"/>
      <c r="G11" s="1"/>
      <c r="H11" s="112"/>
    </row>
    <row r="12" spans="2:12" ht="16" hidden="1" thickBot="1" x14ac:dyDescent="0.25">
      <c r="B12" s="122"/>
      <c r="C12" s="64" t="s">
        <v>126</v>
      </c>
      <c r="D12" s="92">
        <f>'Stage 3'!E27-'Stage 2'!E32</f>
        <v>5.0361146754599977</v>
      </c>
      <c r="E12" s="21"/>
      <c r="F12" s="1"/>
      <c r="G12" s="1"/>
      <c r="H12" s="112"/>
    </row>
    <row r="13" spans="2:12" ht="16" hidden="1" thickBot="1" x14ac:dyDescent="0.25">
      <c r="B13" s="122"/>
      <c r="C13" s="62" t="s">
        <v>127</v>
      </c>
      <c r="D13" s="80">
        <f>D11+D12</f>
        <v>12.505798595459996</v>
      </c>
      <c r="E13" s="18"/>
      <c r="F13" s="1"/>
      <c r="G13" s="1"/>
      <c r="H13" s="112"/>
    </row>
    <row r="14" spans="2:12" hidden="1" x14ac:dyDescent="0.2">
      <c r="B14" s="122"/>
      <c r="C14" s="15" t="s">
        <v>128</v>
      </c>
      <c r="D14" s="91">
        <f>D13*1.2</f>
        <v>15.006958314551994</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130</v>
      </c>
      <c r="D23" s="278" t="str">
        <f>IF(ROUND(D14,2)&lt;0,0&amp;" kg TN/year",ROUND(D14,2)&amp;" kg TN/year")</f>
        <v>15.01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'/Users/patrickbarry/Library/Containers/com.microsoft.Excel/Data/Documents/C:\Users\DS56\OneDrive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6" t="s">
        <v>132</v>
      </c>
      <c r="G9" s="3"/>
      <c r="H9" s="3"/>
      <c r="I9" s="9"/>
      <c r="K9" s="7"/>
    </row>
    <row r="10" spans="2:11" ht="21" customHeight="1" thickTop="1" thickBot="1" x14ac:dyDescent="0.25">
      <c r="B10" s="15" t="s">
        <v>133</v>
      </c>
      <c r="D10" s="23"/>
      <c r="E10" s="276"/>
      <c r="G10" s="3"/>
      <c r="H10" s="3" t="s">
        <v>134</v>
      </c>
      <c r="I10" s="9"/>
      <c r="J10" s="6"/>
      <c r="K10" s="8"/>
    </row>
    <row r="11" spans="2:11" ht="17" thickTop="1" thickBot="1" x14ac:dyDescent="0.25">
      <c r="B11" s="16" t="s">
        <v>135</v>
      </c>
      <c r="D11" s="24"/>
      <c r="E11" s="276"/>
      <c r="G11" s="7"/>
      <c r="H11" s="7" t="e">
        <f>IF(C33&lt;0,"Well done, you're in the clear…,""")</f>
        <v>#REF!</v>
      </c>
      <c r="I11" s="7"/>
      <c r="J11" s="7"/>
      <c r="K11" s="8"/>
    </row>
    <row r="12" spans="2:11" ht="29.25" customHeight="1" thickTop="1" x14ac:dyDescent="0.2">
      <c r="B12" s="17" t="s">
        <v>136</v>
      </c>
      <c r="D12" s="25"/>
      <c r="E12" s="276"/>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7.4696839199999996</v>
      </c>
      <c r="D15" s="21"/>
      <c r="E15" s="276" t="s">
        <v>138</v>
      </c>
    </row>
    <row r="16" spans="2:11" ht="17" thickTop="1" thickBot="1" x14ac:dyDescent="0.25">
      <c r="B16" s="15" t="s">
        <v>126</v>
      </c>
      <c r="C16" s="22">
        <f>'Stage 3'!E27-'Stage 2'!E32</f>
        <v>5.0361146754599977</v>
      </c>
      <c r="D16" s="21"/>
      <c r="E16" s="276"/>
    </row>
    <row r="17" spans="2:6" ht="17" thickTop="1" thickBot="1" x14ac:dyDescent="0.25">
      <c r="B17" s="16" t="s">
        <v>127</v>
      </c>
      <c r="C17" s="47">
        <f>C15+C16</f>
        <v>12.505798595459996</v>
      </c>
      <c r="D17" s="18"/>
      <c r="E17" s="276"/>
    </row>
    <row r="18" spans="2:6" ht="16" thickTop="1" x14ac:dyDescent="0.2">
      <c r="B18" s="17" t="s">
        <v>128</v>
      </c>
      <c r="C18" s="48">
        <f>C17*1.2</f>
        <v>15.006958314551994</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8.2996487999999982</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15.006958314551994</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'/Users/patrickbarry/Library/Containers/com.microsoft.Excel/Data/Documents/C:\Users\DS56\OneDrive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139</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0.40244950323659423</v>
      </c>
      <c r="J612" s="167">
        <f>IFERROR(VLOOKUP((VLOOKUP('Stage 2'!$E$9,Lookups!$C$648:$D$656,2,FALSE)&amp;"|"&amp;"General"&amp;"|"&amp;"FALSE"&amp;"|"&amp;VLOOKUP('Stage 2'!$E$11,Lookups!$C$622:$E$644,3,FALSE)&amp;"|"&amp;"FreeDrain"),$H$94:$O$354,3,FALSE), IFERROR(VLOOKUP("General"&amp;"|"&amp;VLOOKUP('Stage 2'!$E$11,Lookups!$C$622:$E$644,3,FALSE),$K$94:$O$354,3,FALSE),VLOOKUP("General",D94:O354,12,FALSE)))</f>
        <v>15.462376557304816</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2022-10-05T20:21:35Z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