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updateLinks="never" defaultThemeVersion="166925"/>
  <mc:AlternateContent xmlns:mc="http://schemas.openxmlformats.org/markup-compatibility/2006">
    <mc:Choice Requires="x15">
      <x15ac:absPath xmlns:x15ac="http://schemas.microsoft.com/office/spreadsheetml/2010/11/ac" url="Y:\ARDENT PROJECTS\2200510 - Kingscroft Farm, Havant - Foreman Homes\Technical\NUTRIENT NEUTRALITY\"/>
    </mc:Choice>
  </mc:AlternateContent>
  <xr:revisionPtr revIDLastSave="0" documentId="14_{07A8E066-5131-46F9-8A1C-7B8D31CA0487}"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456" tabRatio="801" activeTab="4"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D6" i="22"/>
  <c r="D7" i="22"/>
  <c r="D8" i="22"/>
  <c r="D9" i="22"/>
  <c r="D10" i="22"/>
  <c r="D11" i="22"/>
  <c r="D12" i="22"/>
  <c r="D13" i="22"/>
  <c r="D14" i="22"/>
  <c r="D15" i="22"/>
  <c r="D16" i="22"/>
  <c r="D17" i="22"/>
  <c r="D18" i="22"/>
  <c r="D19" i="22"/>
  <c r="D20" i="22"/>
  <c r="D21" i="22"/>
  <c r="D22" i="22"/>
  <c r="D23" i="22"/>
  <c r="D24" i="22"/>
  <c r="D25" i="22"/>
  <c r="D26" i="22"/>
  <c r="D27" i="22"/>
  <c r="D28" i="22"/>
  <c r="D29" i="22"/>
  <c r="D5" i="22"/>
  <c r="G5" i="22" s="1"/>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<sst xmlns="http://schemas.openxmlformats.org/spreadsheetml/2006/main" count="3031" uniqueCount="844">
  <si>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</si>
  <si>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</si>
  <si>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</si>
  <si>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</si>
  <si>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</si>
  <si>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</si>
  <si>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</si>
  <si>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</si>
  <si>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</si>
  <si>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</si>
  <si>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</si>
  <si>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</si>
  <si>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</si>
  <si>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</si>
  <si>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</si>
  <si>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</si>
  <si>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</si>
  <si>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</si>
  <si>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</si>
  <si>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</si>
  <si>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</si>
  <si>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</si>
  <si>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</si>
  <si>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</si>
  <si>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</si>
  <si>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</si>
  <si>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</si>
  <si>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</si>
  <si>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</si>
  <si>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</si>
  <si>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</si>
  <si>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</si>
  <si>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</si>
  <si>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</si>
  <si>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</si>
  <si>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</si>
  <si>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</si>
  <si>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</si>
  <si>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</si>
  <si>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</si>
  <si>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</si>
  <si>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</si>
  <si>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</si>
  <si>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</si>
  <si>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</si>
  <si>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</si>
  <si>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</si>
  <si>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</si>
  <si>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</si>
  <si>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</si>
  <si>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</si>
  <si>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</si>
  <si>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</si>
  <si>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</si>
  <si>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</si>
  <si>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</si>
  <si>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</si>
  <si>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</si>
  <si>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</si>
  <si>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</si>
  <si>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</si>
  <si>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</si>
  <si>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</si>
  <si>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</si>
  <si>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</si>
  <si>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</si>
  <si>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</si>
  <si>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</si>
  <si>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</si>
  <si>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</si>
  <si>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</si>
  <si>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</si>
  <si>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</si>
  <si>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</si>
  <si>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</si>
  <si>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</si>
  <si>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</si>
  <si>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</si>
  <si>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</si>
  <si>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</si>
  <si>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</si>
  <si>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</si>
  <si>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</si>
  <si>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</si>
  <si>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</si>
  <si>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</si>
  <si>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</si>
  <si>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</si>
  <si>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</si>
  <si>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</si>
  <si>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</si>
  <si>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</si>
  <si>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</si>
  <si>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</si>
  <si>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</si>
  <si>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</si>
  <si>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</si>
  <si>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</si>
  <si>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</si>
  <si>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</si>
  <si>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</si>
  <si>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</si>
  <si>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</si>
  <si>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</si>
  <si>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</si>
  <si>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</si>
  <si>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</si>
  <si>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</si>
  <si>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</si>
  <si>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</si>
  <si>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</si>
  <si>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</si>
  <si>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</si>
  <si>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</si>
  <si>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</si>
  <si>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</si>
  <si>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</si>
  <si>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</si>
  <si>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</si>
  <si>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</si>
  <si>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</si>
  <si>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</si>
  <si>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</si>
  <si>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</si>
  <si>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</si>
  <si>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</si>
  <si>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</si>
  <si>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</si>
  <si>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</si>
  <si>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</si>
  <si>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</si>
  <si>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</si>
  <si>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</si>
  <si>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</si>
  <si>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</si>
  <si>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</si>
  <si>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</si>
  <si>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</si>
  <si>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</si>
  <si>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</si>
  <si>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</si>
  <si>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</si>
  <si>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</si>
  <si>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</si>
  <si>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</si>
  <si>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</si>
  <si>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</si>
  <si>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</si>
  <si>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</si>
  <si>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</si>
  <si>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</si>
  <si>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</si>
  <si>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</si>
  <si>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</si>
  <si>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</si>
  <si>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</si>
  <si>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</si>
  <si>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</si>
  <si>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</si>
  <si>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</si>
  <si>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</si>
  <si>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</si>
  <si>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</si>
  <si>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</si>
  <si>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</si>
  <si>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</si>
  <si>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</si>
  <si>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</si>
  <si>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</si>
  <si>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</si>
  <si>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</si>
  <si>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</si>
  <si>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</si>
  <si>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</si>
  <si>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</si>
  <si>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</si>
  <si>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</si>
  <si>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</si>
  <si>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</si>
  <si>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</si>
  <si>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</si>
  <si>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</si>
  <si>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</si>
  <si>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</si>
  <si>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</si>
  <si>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</si>
  <si>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</si>
  <si>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</si>
  <si>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</si>
  <si>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</si>
  <si>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</si>
  <si>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</si>
  <si>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</si>
  <si>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</si>
  <si>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</si>
  <si>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</si>
  <si>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</si>
  <si>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</si>
  <si>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</si>
  <si>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</si>
  <si>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</si>
  <si>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</si>
  <si>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</si>
  <si>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</si>
  <si>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</si>
  <si>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</si>
  <si>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</si>
  <si>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</si>
  <si>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</si>
  <si>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</si>
  <si>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</si>
  <si>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</si>
  <si>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</si>
  <si>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</si>
  <si>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</si>
  <si>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</si>
  <si>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</si>
  <si>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</si>
  <si>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</si>
  <si>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</si>
  <si>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</si>
  <si>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</si>
  <si>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</si>
  <si>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</si>
  <si>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</si>
  <si>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</si>
  <si>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</si>
  <si>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</si>
  <si>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</si>
  <si>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</si>
  <si>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</si>
  <si>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</si>
  <si>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</si>
  <si>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</si>
  <si>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</si>
  <si>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</si>
  <si>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</si>
  <si>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</si>
  <si>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</si>
  <si>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</si>
  <si>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</si>
  <si>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</si>
  <si>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</si>
  <si>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</si>
  <si>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</si>
  <si>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</si>
  <si>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</si>
  <si>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</si>
  <si>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</si>
  <si>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</si>
  <si>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</si>
  <si>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</si>
  <si>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</si>
  <si>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</si>
  <si>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</si>
  <si>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</si>
  <si>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</si>
  <si>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</si>
  <si>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</si>
  <si>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</si>
  <si>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</si>
  <si>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</si>
  <si>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</si>
  <si>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</si>
  <si>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</si>
  <si>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</si>
  <si>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</si>
  <si>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</si>
  <si>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</si>
  <si>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</si>
  <si>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</si>
  <si>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</si>
  <si>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</si>
  <si>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</si>
  <si>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</si>
  <si>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</si>
  <si>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</si>
  <si>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</si>
  <si>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</si>
  <si>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</si>
  <si>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</si>
  <si>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</si>
  <si>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</si>
  <si>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</si>
  <si>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</si>
  <si>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</si>
  <si>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</si>
  <si>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</si>
  <si>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</si>
  <si>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</si>
  <si>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</si>
  <si>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</si>
  <si>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</si>
  <si>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</si>
  <si>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</si>
  <si>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</si>
  <si>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</si>
  <si>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</si>
  <si>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</si>
  <si>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</si>
  <si>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</si>
  <si>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</si>
  <si>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</si>
  <si>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</si>
  <si>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</si>
  <si>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</si>
  <si>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</si>
  <si>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</si>
  <si>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</si>
  <si>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</si>
  <si>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</si>
  <si>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</si>
  <si>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</si>
  <si>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</si>
  <si>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</si>
  <si>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</si>
  <si>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</si>
  <si>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</si>
  <si>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</si>
  <si>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</si>
  <si>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</si>
  <si>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</si>
  <si>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</si>
  <si>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</si>
  <si>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</si>
  <si>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</si>
  <si>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</si>
  <si>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</si>
  <si>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</si>
  <si>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</si>
  <si>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</si>
  <si>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</si>
  <si>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</si>
  <si>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</si>
  <si>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</si>
  <si>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</si>
  <si>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</si>
  <si>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</si>
  <si>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</si>
  <si>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</si>
  <si>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</si>
  <si>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</si>
  <si>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</si>
  <si>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</si>
  <si>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</si>
  <si>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</si>
  <si>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</si>
  <si>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</si>
  <si>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</si>
  <si>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</si>
  <si>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</si>
  <si>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</si>
  <si>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</si>
  <si>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</si>
  <si>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</si>
  <si>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</si>
  <si>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</si>
  <si>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</si>
  <si>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</si>
  <si>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</si>
  <si>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</si>
  <si>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</si>
  <si>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</si>
  <si>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</si>
  <si>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</si>
  <si>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</si>
  <si>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</si>
  <si>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</si>
  <si>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</si>
  <si>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</si>
  <si>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</si>
  <si>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</si>
  <si>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</si>
  <si>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</si>
  <si>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</si>
  <si>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</si>
  <si>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</si>
  <si>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</si>
  <si>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</si>
  <si>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</si>
  <si>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</si>
  <si>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</si>
  <si>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</si>
  <si>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</si>
  <si>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</si>
  <si>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</si>
  <si>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</si>
  <si>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</si>
  <si>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</si>
  <si>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</si>
  <si>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</si>
  <si>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</si>
  <si>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</si>
  <si>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</si>
  <si>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</si>
  <si>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</si>
  <si>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</si>
  <si>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</si>
  <si>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</si>
  <si>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</si>
  <si>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</si>
  <si>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</si>
  <si>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</si>
  <si>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</si>
  <si>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</si>
  <si>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</si>
  <si>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</si>
  <si>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</si>
  <si>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</si>
  <si>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</si>
  <si>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</si>
  <si>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</si>
  <si>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</si>
  <si>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</si>
  <si>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</si>
  <si>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</si>
  <si>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</si>
  <si>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</si>
  <si>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</si>
  <si>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</si>
  <si>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</si>
  <si>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</si>
  <si>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</si>
  <si>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</si>
  <si>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</si>
  <si>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</si>
  <si>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</si>
  <si>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</si>
  <si>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</si>
  <si>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</si>
  <si>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</si>
  <si>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</si>
  <si>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</si>
  <si>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</si>
  <si>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</si>
  <si>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</si>
  <si>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</si>
  <si>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</si>
  <si>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</si>
  <si>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</si>
  <si>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</si>
  <si>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</si>
  <si>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</si>
  <si>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</si>
  <si>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</si>
  <si>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</si>
  <si>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</si>
  <si>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</si>
  <si>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</si>
  <si>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</si>
  <si>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</si>
  <si>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</si>
  <si>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</si>
  <si>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</si>
  <si>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</si>
  <si>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</si>
  <si>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</si>
  <si>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</si>
  <si>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</si>
  <si>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</si>
  <si>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</si>
  <si>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</si>
  <si>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</si>
  <si>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</si>
  <si>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</si>
  <si>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</si>
  <si>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</si>
  <si>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</si>
  <si>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</si>
  <si>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</si>
  <si>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</si>
  <si>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</si>
  <si>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</si>
  <si>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</si>
  <si>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</si>
  <si>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</si>
  <si>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</si>
  <si>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</si>
  <si>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</si>
  <si>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</si>
  <si>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</si>
  <si>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</si>
  <si>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</si>
  <si>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</si>
  <si>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</si>
  <si>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</si>
  <si>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</si>
  <si>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</si>
  <si>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</si>
  <si>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</si>
  <si>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</si>
  <si>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</si>
  <si>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</si>
  <si>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</si>
  <si>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</si>
  <si>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</si>
  <si>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</si>
  <si>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</si>
  <si>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</si>
  <si>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</si>
  <si>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</si>
  <si>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</si>
  <si>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</si>
  <si>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</si>
  <si>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</si>
  <si>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</si>
  <si>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</si>
  <si>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</si>
  <si>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</si>
  <si>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</si>
  <si>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</si>
  <si>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</si>
  <si>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</si>
  <si>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</si>
  <si>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</si>
  <si>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</si>
  <si>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</si>
  <si>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</si>
  <si>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</si>
  <si>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</si>
  <si>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</si>
  <si>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</si>
  <si>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</si>
  <si>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</si>
  <si>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</si>
  <si>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</si>
  <si>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</si>
  <si>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</si>
  <si>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</si>
  <si>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</si>
  <si>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</si>
  <si>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</si>
  <si>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</si>
  <si>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</si>
  <si>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</si>
  <si>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</si>
  <si>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</si>
  <si>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</si>
  <si>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</si>
  <si>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</si>
  <si>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</si>
  <si>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</si>
  <si>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</si>
  <si>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</si>
  <si>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</si>
  <si>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</si>
  <si>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</si>
  <si>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</si>
  <si>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</si>
  <si>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</si>
  <si>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</si>
  <si>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</si>
  <si>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</si>
  <si>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</si>
  <si>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</si>
  <si>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</si>
  <si>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</si>
  <si>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</si>
  <si>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</si>
  <si>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</si>
  <si>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</si>
  <si>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</si>
  <si>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</si>
  <si>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</si>
  <si>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</si>
  <si>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</si>
  <si>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</si>
  <si>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</si>
  <si>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</si>
  <si>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</si>
  <si>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</si>
  <si>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</si>
  <si>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</si>
  <si>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</si>
  <si>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</si>
  <si>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</si>
  <si>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</si>
  <si>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</si>
  <si>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</si>
  <si>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</si>
  <si>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</si>
  <si>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</si>
  <si>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</si>
  <si>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</si>
  <si>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</si>
  <si>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</si>
  <si>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</si>
  <si>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</si>
  <si>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</si>
  <si>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</si>
  <si>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</si>
  <si>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</si>
  <si>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</si>
  <si>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</si>
  <si>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</si>
  <si>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</si>
  <si>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</si>
  <si>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</si>
  <si>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</si>
  <si>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</si>
  <si>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</si>
  <si>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</si>
  <si>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</si>
  <si>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</si>
  <si>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</si>
  <si>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</si>
  <si>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</si>
  <si>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</si>
  <si>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</si>
  <si>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</si>
  <si>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</si>
  <si>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</si>
  <si>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</si>
  <si>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</si>
  <si>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</si>
  <si>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</si>
  <si>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</si>
  <si>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</si>
  <si>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</si>
  <si>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</si>
  <si>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</si>
  <si>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</si>
  <si>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</si>
  <si>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</si>
  <si>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</si>
  <si>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</si>
  <si>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</si>
  <si>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</si>
  <si>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</si>
  <si>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</si>
  <si>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</si>
  <si>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</si>
  <si>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</si>
  <si>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</si>
  <si>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</si>
  <si>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</si>
  <si>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</si>
  <si>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</si>
  <si>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</si>
  <si>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</si>
  <si>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</si>
  <si>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</si>
  <si>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</si>
  <si>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</si>
  <si>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</si>
  <si>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</si>
  <si>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</si>
  <si>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</si>
  <si>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</si>
  <si>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</si>
  <si>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</si>
  <si>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</si>
  <si>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</si>
  <si>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</si>
  <si>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</si>
  <si>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</si>
  <si>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</si>
  <si>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</si>
  <si>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</si>
  <si>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</si>
  <si>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</si>
  <si>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</si>
  <si>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</si>
  <si>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</si>
  <si>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</si>
  <si>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</si>
  <si>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</si>
  <si>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</si>
  <si>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</si>
  <si>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</si>
  <si>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</si>
  <si>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</si>
  <si>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</si>
  <si>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</si>
  <si>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</si>
  <si>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</si>
  <si>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</si>
  <si>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</si>
  <si>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</si>
  <si>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</si>
  <si>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</si>
  <si>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</si>
  <si>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</si>
  <si>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</si>
  <si>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</si>
  <si>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</si>
  <si>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</si>
  <si>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</si>
  <si>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</si>
  <si>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</si>
  <si>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</si>
  <si>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</si>
  <si>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</si>
  <si>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</si>
  <si>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</si>
  <si>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</si>
  <si>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</si>
  <si>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</si>
  <si>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</si>
  <si>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</si>
  <si>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</si>
  <si>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</si>
  <si>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</si>
  <si>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</si>
  <si>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</si>
  <si>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</si>
  <si>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</si>
  <si>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</si>
  <si>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</si>
  <si>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</si>
  <si>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</si>
  <si>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</si>
  <si>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</si>
  <si>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</si>
  <si>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</si>
  <si>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</si>
  <si>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</si>
  <si>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</si>
  <si>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</si>
  <si>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</si>
  <si>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</si>
  <si>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</si>
  <si>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</si>
  <si>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</si>
  <si>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</si>
  <si>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</si>
  <si>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</si>
  <si>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</si>
  <si>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</si>
  <si>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</si>
  <si>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</si>
  <si>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</si>
  <si>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</si>
  <si>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</si>
  <si>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</si>
  <si>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</si>
  <si>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</si>
  <si>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</si>
  <si>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</si>
  <si>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</si>
  <si>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</si>
  <si>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</si>
  <si>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</si>
  <si>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</si>
  <si>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</si>
  <si>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</si>
  <si>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</si>
  <si>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</si>
  <si>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</si>
  <si>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</si>
  <si>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</si>
  <si>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</si>
  <si>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</si>
  <si>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</si>
  <si>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</si>
  <si>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</si>
  <si>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</si>
  <si>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</si>
  <si>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</si>
  <si>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</si>
  <si>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</si>
  <si>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</si>
  <si>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</si>
  <si>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</si>
  <si>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</si>
  <si>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</si>
  <si>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</si>
  <si>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</si>
  <si>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</si>
  <si>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</si>
  <si>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</si>
  <si>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</si>
  <si>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</si>
  <si>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</si>
  <si>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</si>
  <si>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</si>
  <si>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</si>
  <si>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</si>
  <si>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</si>
  <si>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</si>
  <si>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</si>
  <si>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</si>
  <si>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</si>
  <si>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</si>
  <si>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</si>
  <si>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</si>
  <si>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</si>
  <si>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</si>
  <si>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</si>
  <si>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</si>
  <si>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</si>
  <si>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</si>
  <si>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</si>
  <si>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</si>
  <si>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</si>
  <si>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</si>
  <si>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</si>
  <si>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</si>
  <si>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</si>
  <si>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</si>
  <si>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</si>
  <si>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</si>
  <si>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</si>
  <si>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</si>
  <si>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</si>
  <si>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</si>
  <si>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</si>
  <si>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</si>
  <si>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</si>
  <si>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</si>
  <si>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</si>
  <si>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</si>
  <si>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</si>
  <si>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</si>
  <si>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</si>
  <si>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</si>
  <si>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</si>
  <si>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</si>
  <si>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</si>
  <si>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</si>
  <si>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</si>
  <si>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</si>
  <si>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</si>
  <si>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</si>
  <si>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</si>
  <si>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</si>
  <si>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</si>
  <si>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</si>
  <si>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</si>
  <si>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</si>
  <si>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</si>
  <si>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</si>
  <si>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</si>
  <si>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</si>
  <si>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</si>
  <si>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</si>
  <si>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</si>
  <si>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</si>
  <si>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</si>
  <si>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</si>
  <si>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</si>
  <si>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</si>
  <si>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</si>
  <si>
    <t>Permeable paving followed by attenuation pond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</si>
</sst>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18" zoomScaleNormal="100" workbookViewId="0"/>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19" sqref="B19"/>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46174</v>
      </c>
      <c r="C5" s="18"/>
    </row>
    <row r="6" spans="1:3" ht="20.25" customHeight="1" x14ac:dyDescent="0.3">
      <c r="A6" s="17" t="s">
        <v>69</v>
      </c>
      <c r="B6" s="25">
        <v>2.1</v>
      </c>
      <c r="C6" s="18"/>
    </row>
    <row r="7" spans="1:3" ht="20.25" customHeight="1" x14ac:dyDescent="0.3">
      <c r="A7" s="17" t="s">
        <v>70</v>
      </c>
      <c r="B7" s="26">
        <v>110</v>
      </c>
      <c r="C7" s="18"/>
    </row>
    <row r="8" spans="1:3" ht="20.25" customHeight="1" x14ac:dyDescent="0.3">
      <c r="A8" s="17" t="s">
        <v>71</v>
      </c>
      <c r="B8" s="26">
        <v>120</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252</v>
      </c>
    </row>
    <row r="18" spans="1:2" ht="20.25" customHeight="1" x14ac:dyDescent="0.3">
      <c r="A18" s="17" t="s">
        <v>79</v>
      </c>
      <c r="B18" s="31">
        <f>IFERROR(B17*B7,0)</f>
        <v>27720</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70.16</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Normal="100" workbookViewId="0">
      <selection activeCell="D11" sqref="D11"/>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828</v>
      </c>
    </row>
    <row r="7" spans="1:6" ht="23.25" customHeight="1" x14ac:dyDescent="0.3">
      <c r="A7" s="17" t="s">
        <v>85</v>
      </c>
      <c r="B7" s="44" t="s">
        <v>799</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268</v>
      </c>
      <c r="B11" s="25">
        <v>3.39</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23.663206405381668</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3.39</v>
      </c>
      <c r="C28" s="39">
        <f>SUM(C11:C27)</f>
        <v>23.663206405381668</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8" sqref="B8"/>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2.4700000000000002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33.366387000567649</v>
      </c>
    </row>
    <row r="6" spans="1:3" ht="23.25" customHeight="1" x14ac:dyDescent="0.25">
      <c r="A6" s="59" t="s">
        <v>770</v>
      </c>
      <c r="B6" s="60">
        <v>0.17</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0.51</v>
      </c>
    </row>
    <row r="7" spans="1:3" ht="23.25" customHeight="1" x14ac:dyDescent="0.25">
      <c r="A7" s="59" t="s">
        <v>777</v>
      </c>
      <c r="B7" s="60">
        <v>0.75</v>
      </c>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5.9722491115441763</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3.39</v>
      </c>
      <c r="C22" s="54">
        <f>SUM(C5:C21)</f>
        <v>39.848636112111819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abSelected="1" topLeftCell="A2" zoomScaleNormal="100" workbookViewId="0">
      <selection activeCell="A6" sqref="A6"/>
    </sheetView>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t="s">
        <v>775</v>
      </c>
      <c r="B5" s="25">
        <v>1</v>
      </c>
      <c r="C5" s="65">
        <v>100</v>
      </c>
      <c r="D5" s="48">
        <f>IFERROR(IF(ISBLANK(A5),0,IF(ISBLANK(B5),0,VLOOKUP(A5,Nutrients_from_future_land_use!$A$5:$C$21,3,FALSE)*(B5/VLOOKUP(A5,Nutrients_from_future_land_use!$A$5:$C$21,2,FALSE)))),0)</f>
        <v>13.508658704683258</v>
      </c>
      <c r="E5" s="65" t="s">
        <v>843</v>
      </c>
      <c r="F5" s="65">
        <v>50</v>
      </c>
      <c r="G5" s="48">
        <f>IFERROR(IF(OR(ISBLANK($A5),ISBLANK($B5),ISBLANK($F5)),0,$C5/100*D5*F5/100),0)</f>
        <v>6.754329352341629</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t="s">
        <v>777</v>
      </c>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1</v>
      </c>
      <c r="C30" s="67"/>
      <c r="D30" s="63">
        <f t="shared" ref="D30" si="1">SUM(D5:D29)</f>
        <v>13.508658704683258</v>
      </c>
      <c r="E30" s="68"/>
      <c r="F30" s="68"/>
      <c r="G30" s="54">
        <f>SUM(G5:G29)</f>
        <v>6.754329352341629</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70.16</v>
      </c>
    </row>
    <row r="6" spans="1:4" ht="23.25" customHeight="1" x14ac:dyDescent="0.3">
      <c r="A6" s="17" t="s">
        <v>111</v>
      </c>
      <c r="B6" s="72">
        <f>IFERROR(Nutrients_from_future_land_use!C22-SuDS!G30-Nutrients_from_current_land_use!C28,0)</f>
        <v>9.4311003543885228</v>
      </c>
    </row>
    <row r="7" spans="1:4" ht="23.25" customHeight="1" x14ac:dyDescent="0.3">
      <c r="A7" s="17" t="s">
        <v>112</v>
      </c>
      <c r="B7" s="72">
        <f>IFERROR(B5+B6,0)</f>
        <v>79.591100354388516</v>
      </c>
    </row>
    <row r="8" spans="1:4" ht="23.25" customHeight="1" x14ac:dyDescent="0.3">
      <c r="A8" s="17" t="s">
        <v>113</v>
      </c>
      <c r="B8" s="72">
        <f>IFERROR(IF(B7&lt;0,B7,B7*1.2),0)</f>
        <v>95.50932042526621</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95.51</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2"/>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A712">_xlfn._xlws.SORT(_xlfn.UNIQUE(_xlfn._xlws.FILTER(Nutrients_from_future_land_use!$A$5:$A$21,Nutrients_from_future_land_use!$A$5:$A$21&lt;&gt;"")))</f>
        <v>Greenspace</v>
      </c>
    </row>
    <row r="711" spans="1:1" x14ac:dyDescent="0.25">
      <c r="A711" s="81" t="str">
        <v>Open urban land</v>
      </c>
    </row>
    <row r="712" spans="1:1" x14ac:dyDescent="0.25">
      <c r="A712" s="81" t="str">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3.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Victoria Lander</cp:lastModifiedBy>
  <cp:revision/>
  <dcterms:created xsi:type="dcterms:W3CDTF">2021-10-14T13:24:34Z</dcterms:created>
  <dcterms:modified xsi:type="dcterms:W3CDTF">2024-10-17T17:27:38Z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