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updateLinks="never" defaultThemeVersion="166925"/>
  <mc:AlternateContent xmlns:mc="http://schemas.openxmlformats.org/markup-compatibility/2006">
    <mc:Choice Requires="x15">
      <x15ac:absPath xmlns:x15ac="http://schemas.microsoft.com/office/spreadsheetml/2010/11/ac" url="https://imperialhomesuk.sharepoint.com/Shared Documents/Land &amp; Construction/Directors/Potential Sites/Cowplain School Waterlooville/Financial Contributions/Nitrates/"/>
    </mc:Choice>
  </mc:AlternateContent>
  <xr:revisionPtr revIDLastSave="0" documentId="8_{7BD99639-19F2-4A4B-B07E-532AE648F99C}"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120" yWindow="-120" windowWidth="29040" windowHeight="15720" firstSheet="3"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E16"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15" i="8" l="1"/>
  <c r="G15" i="8"/>
  <c r="E29" i="8"/>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<sst xmlns="http://schemas.openxmlformats.org/spreadsheetml/2006/main" count="2510" uniqueCount="332">
  <si>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</si>
  <si>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</si>
  <si>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</si>
  <si>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</si>
  <si>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</si>
  <si>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</si>
  <si>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</si>
  <si>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</si>
  <si>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</si>
  <si>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</si>
  <si>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</si>
  <si>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</si>
  <si>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</si>
  <si>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</si>
  <si>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</si>
  <si>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</si>
  <si>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</si>
  <si>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</si>
  <si>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</si>
  <si>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</si>
  <si>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</si>
  <si>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</si>
  <si>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</si>
  <si>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</si>
  <si>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</si>
  <si>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</si>
  <si>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</si>
  <si>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</si>
  <si>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</si>
  <si>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</si>
  <si>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</si>
  <si>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</si>
  <si>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</si>
  <si>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</si>
  <si>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</si>
  <si>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</si>
  <si>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</si>
  <si>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</si>
  <si>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</si>
  <si>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</si>
  <si>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</si>
  <si>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</si>
  <si>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</si>
  <si>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</si>
  <si>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</si>
  <si>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</si>
  <si>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</si>
  <si>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</si>
  <si>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</si>
  <si>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</si>
  <si>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</si>
  <si>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</si>
  <si>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</si>
  <si>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</si>
  <si>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</si>
  <si>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</si>
  <si>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</si>
  <si>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</si>
  <si>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</si>
  <si>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</si>
  <si>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</si>
  <si>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</si>
  <si>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</si>
  <si>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</si>
  <si>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</si>
  <si>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</si>
  <si>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</si>
  <si>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</si>
  <si>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</si>
  <si>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</si>
  <si>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</si>
  <si>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</si>
  <si>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</si>
  <si>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</si>
  <si>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</si>
  <si>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</si>
  <si>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</si>
  <si>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</si>
  <si>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</si>
  <si>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</si>
  <si>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</si>
  <si>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</si>
  <si>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</si>
  <si>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</si>
  <si>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</si>
  <si>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</si>
  <si>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</si>
  <si>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</si>
  <si>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</si>
  <si>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</si>
  <si>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</si>
  <si>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</si>
  <si>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</si>
  <si>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</si>
  <si>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</si>
  <si>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</si>
  <si>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</si>
  <si>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</si>
  <si>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</si>
  <si>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</si>
  <si>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</si>
  <si>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</si>
  <si>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</si>
  <si>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</si>
  <si>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</si>
  <si>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</si>
  <si>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</si>
  <si>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</si>
  <si>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</si>
  <si>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</si>
  <si>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</si>
  <si>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</si>
  <si>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</si>
  <si>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</si>
  <si>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</si>
  <si>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</si>
  <si>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</si>
  <si>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</si>
  <si>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</si>
  <si>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</si>
  <si>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</si>
  <si>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</si>
  <si>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</si>
  <si>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</si>
  <si>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</si>
  <si>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</si>
  <si>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</si>
  <si>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</si>
  <si>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</si>
  <si>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</si>
  <si>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</si>
  <si>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</si>
  <si>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</si>
  <si>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</si>
  <si>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</si>
  <si>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</si>
  <si>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</si>
  <si>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</si>
  <si>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</si>
  <si>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</si>
  <si>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</si>
  <si>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</si>
  <si>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</si>
  <si>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</si>
  <si>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</si>
  <si>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</si>
  <si>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</si>
  <si>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</si>
  <si>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</si>
  <si>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</si>
  <si>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</si>
  <si>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</si>
  <si>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</si>
  <si>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</si>
  <si>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</si>
  <si>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</si>
  <si>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</si>
  <si>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</si>
  <si>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</si>
  <si>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</si>
  <si>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</si>
  <si>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</si>
  <si>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</si>
  <si>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</si>
  <si>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</si>
  <si>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</si>
  <si>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</si>
  <si>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</si>
  <si>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</si>
  <si>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</si>
  <si>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</si>
  <si>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</si>
  <si>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</si>
  <si>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</si>
  <si>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</si>
  <si>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</si>
  <si>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</si>
  <si>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</si>
  <si>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</si>
  <si>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</si>
  <si>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</si>
  <si>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</si>
  <si>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</si>
  <si>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</si>
  <si>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</si>
  <si>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</si>
  <si>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</si>
  <si>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</si>
  <si>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</si>
  <si>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</si>
  <si>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</si>
  <si>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</si>
  <si>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</si>
  <si>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</si>
  <si>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</si>
  <si>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</si>
  <si>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</si>
  <si>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</si>
  <si>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</si>
  <si>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</si>
  <si>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</si>
  <si>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</si>
  <si>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</si>
  <si>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</si>
  <si>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</si>
  <si>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</si>
  <si>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</si>
  <si>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</si>
  <si>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</si>
  <si>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</si>
  <si>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</si>
  <si>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</si>
  <si>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</si>
  <si>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</si>
  <si>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</si>
  <si>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</si>
  <si>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</si>
  <si>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</si>
  <si>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</si>
  <si>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</si>
  <si>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</si>
  <si>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</si>
  <si>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</si>
  <si>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</si>
  <si>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</si>
  <si>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</si>
  <si>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</si>
  <si>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</si>
  <si>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</si>
  <si>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</si>
  <si>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</si>
  <si>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</si>
  <si>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</si>
  <si>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</si>
  <si>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</si>
  <si>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</si>
  <si>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</si>
  <si>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</si>
  <si>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</si>
  <si>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</si>
  <si>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</si>
  <si>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</si>
  <si>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</si>
  <si>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</si>
  <si>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</si>
  <si>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</si>
  <si>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</si>
  <si>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</si>
  <si>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</si>
  <si>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</si>
  <si>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</si>
  <si>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</si>
  <si>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</si>
  <si>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</si>
  <si>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</si>
  <si>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</si>
  <si>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</si>
  <si>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</si>
  <si>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</si>
  <si>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</si>
  <si>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</si>
  <si>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</si>
  <si>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</si>
  <si>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</si>
  <si>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</si>
  <si>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</si>
  <si>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</si>
  <si>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</si>
  <si>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</si>
  <si>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</si>
  <si>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</si>
  <si>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</si>
  <si>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</si>
  <si>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</si>
  <si>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</si>
  <si>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</si>
  <si>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</si>
  <si>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</si>
  <si>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</si>
  <si>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</si>
  <si>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</si>
  <si>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</si>
  <si>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</si>
  <si>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</si>
  <si>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</si>
  <si>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</si>
  <si>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</si>
  <si>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</si>
  <si>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</si>
  <si>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</si>
  <si>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</si>
  <si>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</si>
  <si>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</si>
  <si>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</si>
  <si>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</si>
  <si>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</si>
  <si>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</si>
  <si>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</si>
  <si>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</si>
  <si>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</si>
  <si>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</si>
  <si>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</si>
  <si>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</si>
  <si>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</si>
  <si>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</si>
  <si>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</si>
  <si>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</si>
  <si>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</si>
  <si>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</si>
  <si>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</si>
  <si>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</si>
  <si>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</si>
  <si>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</si>
  <si>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</si>
  <si>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</si>
  <si>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</si>
  <si>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</si>
  <si>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</si>
  <si>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</si>
  <si>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</si>
  <si>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</si>
  <si>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</si>
  <si>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</si>
  <si>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</si>
  <si>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</si>
  <si>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</si>
  <si>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</si>
  <si>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</si>
  <si>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</si>
  <si>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</si>
  <si>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</si>
  <si>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Land off Cowplain School Plot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</si>
</sst>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9" zoomScaleNormal="100" workbookViewId="0">
      <selection activeCell="D88" sqref="D88:H88"/>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8" sqref="D8:K8"/>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c r="E7" s="259"/>
      <c r="F7" s="259"/>
      <c r="G7" s="259"/>
      <c r="H7" s="259"/>
      <c r="I7" s="259"/>
      <c r="J7" s="259"/>
      <c r="K7" s="259"/>
      <c r="L7" s="135"/>
      <c r="M7" s="131"/>
    </row>
    <row r="8" spans="2:13" ht="35.25" customHeight="1" thickBot="1" x14ac:dyDescent="0.3">
      <c r="B8" s="122"/>
      <c r="C8" s="50" t="s">
        <v>72</v>
      </c>
      <c r="D8" s="260" t="s">
        <v>331</v>
      </c>
      <c r="E8" s="260"/>
      <c r="F8" s="260"/>
      <c r="G8" s="260"/>
      <c r="H8" s="260"/>
      <c r="I8" s="260"/>
      <c r="J8" s="260"/>
      <c r="K8" s="260"/>
      <c r="L8" s="134"/>
    </row>
    <row r="9" spans="2:13" ht="39.75" customHeight="1" thickBot="1" x14ac:dyDescent="0.3">
      <c r="B9" s="122"/>
      <c r="C9" s="138" t="s">
        <v>73</v>
      </c>
      <c r="D9" s="260"/>
      <c r="E9" s="260"/>
      <c r="F9" s="260"/>
      <c r="G9" s="260"/>
      <c r="H9" s="260"/>
      <c r="I9" s="260"/>
      <c r="J9" s="260"/>
      <c r="K9" s="260"/>
      <c r="L9" s="136"/>
    </row>
    <row r="10" spans="2:13" ht="97.5" customHeight="1" x14ac:dyDescent="0.25">
      <c r="B10" s="122"/>
      <c r="C10" s="139" t="s">
        <v>74</v>
      </c>
      <c r="D10" s="261"/>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4" sqref="D14"/>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c r="E9" s="1"/>
      <c r="F9" s="1"/>
      <c r="G9" s="1"/>
      <c r="H9" s="74"/>
      <c r="I9" s="3"/>
      <c r="J9" s="141"/>
      <c r="L9" s="147"/>
    </row>
    <row r="10" spans="1:12" ht="21" customHeight="1" thickBot="1" x14ac:dyDescent="0.4">
      <c r="A10" s="149"/>
      <c r="B10" s="1"/>
      <c r="C10" s="62" t="s">
        <v>78</v>
      </c>
      <c r="D10" s="102">
        <v>2.77</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6</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16.62</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75" thickBot="1" x14ac:dyDescent="0.3">
      <c r="A24" s="149"/>
      <c r="B24" s="1"/>
      <c r="C24" s="26" t="s">
        <v>89</v>
      </c>
      <c r="D24" s="51">
        <f>IFERROR(D23*D11,"")</f>
        <v>1994.4</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13821.192000000001</v>
      </c>
      <c r="E27" s="27" t="s">
        <v>92</v>
      </c>
      <c r="F27" s="1"/>
      <c r="G27" s="83"/>
      <c r="H27" s="81"/>
      <c r="I27" s="81"/>
      <c r="J27" s="144"/>
    </row>
    <row r="28" spans="1:14" ht="15.75" hidden="1" thickBot="1" x14ac:dyDescent="0.3">
      <c r="A28" s="149"/>
      <c r="B28" s="1"/>
      <c r="C28" s="26" t="s">
        <v>93</v>
      </c>
      <c r="D28" s="51">
        <f>IFERROR($D$27/1000000,"")</f>
        <v>1.3821192000000001E-2</v>
      </c>
      <c r="E28" s="27" t="s">
        <v>94</v>
      </c>
      <c r="F28" s="1"/>
      <c r="G28" s="83"/>
      <c r="H28" s="87"/>
      <c r="I28" s="84"/>
      <c r="J28" s="144"/>
    </row>
    <row r="29" spans="1:14" ht="15.75" hidden="1" thickBot="1" x14ac:dyDescent="0.3">
      <c r="A29" s="149"/>
      <c r="B29" s="1"/>
      <c r="C29" s="54" t="s">
        <v>95</v>
      </c>
      <c r="D29" s="56">
        <f>IFERROR($D$28*365.25,"")</f>
        <v>5.0481903780000001</v>
      </c>
      <c r="E29" s="27" t="s">
        <v>96</v>
      </c>
      <c r="F29" s="1"/>
      <c r="G29" s="83"/>
      <c r="H29" s="88"/>
      <c r="I29" s="84"/>
      <c r="J29" s="144"/>
    </row>
    <row r="30" spans="1:14" hidden="1" x14ac:dyDescent="0.25">
      <c r="A30" s="149"/>
      <c r="B30" s="1"/>
      <c r="C30" s="55" t="s">
        <v>97</v>
      </c>
      <c r="D30" s="57">
        <f>D29</f>
        <v>5.0481903780000001</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13821.192000000001</v>
      </c>
      <c r="E33" s="27" t="s">
        <v>99</v>
      </c>
      <c r="F33" s="1"/>
      <c r="G33" s="83"/>
      <c r="H33" s="87"/>
      <c r="I33" s="84"/>
      <c r="J33" s="144"/>
    </row>
    <row r="34" spans="1:10" ht="15.75" hidden="1" thickBot="1" x14ac:dyDescent="0.3">
      <c r="A34" s="149"/>
      <c r="B34" s="1"/>
      <c r="C34" s="58" t="s">
        <v>100</v>
      </c>
      <c r="D34" s="59">
        <f>IFERROR($D$33/1000000,"")</f>
        <v>1.3821192000000001E-2</v>
      </c>
      <c r="E34" s="27" t="s">
        <v>101</v>
      </c>
      <c r="F34" s="1"/>
      <c r="G34" s="83"/>
      <c r="H34" s="87"/>
      <c r="I34" s="84"/>
      <c r="J34" s="144"/>
    </row>
    <row r="35" spans="1:10" ht="15.75" hidden="1" thickBot="1" x14ac:dyDescent="0.3">
      <c r="A35" s="149"/>
      <c r="B35" s="1"/>
      <c r="C35" s="58" t="s">
        <v>102</v>
      </c>
      <c r="D35" s="60">
        <f>IFERROR($D$34*365.25,"")</f>
        <v>5.0481903780000001</v>
      </c>
      <c r="E35" s="27" t="s">
        <v>103</v>
      </c>
      <c r="F35" s="1"/>
      <c r="G35" s="83"/>
      <c r="H35" s="88"/>
      <c r="I35" s="84"/>
      <c r="J35" s="144"/>
    </row>
    <row r="36" spans="1:10" x14ac:dyDescent="0.25">
      <c r="A36" s="149"/>
      <c r="B36" s="1"/>
      <c r="C36" s="55" t="s">
        <v>104</v>
      </c>
      <c r="D36" s="57">
        <f>D35</f>
        <v>5.0481903780000001</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70" zoomScaleNormal="70" workbookViewId="0">
      <selection activeCell="E9" sqref="E9"/>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76</v>
      </c>
      <c r="D7" s="271"/>
      <c r="E7" s="271"/>
      <c r="F7" s="271"/>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319</v>
      </c>
      <c r="F10" s="1"/>
      <c r="G10" s="1"/>
      <c r="H10" s="136"/>
    </row>
    <row r="11" spans="1:11" ht="18" thickBot="1" x14ac:dyDescent="0.3">
      <c r="A11" s="128"/>
      <c r="B11" s="1"/>
      <c r="C11" s="270" t="s">
        <v>110</v>
      </c>
      <c r="D11" s="270"/>
      <c r="E11" s="97" t="s">
        <v>288</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265</v>
      </c>
      <c r="D15" s="218">
        <v>0.2</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1.7030737886399998</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1.7030737886399998</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5">
      <c r="A32" s="128"/>
      <c r="B32" s="1"/>
      <c r="C32" s="70" t="s">
        <v>118</v>
      </c>
      <c r="D32" s="93">
        <f>SUM(D15:D31)</f>
        <v>0.2</v>
      </c>
      <c r="E32" s="213">
        <f>SUM(E15:E31)</f>
        <v>1.7030737886399998</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90" zoomScaleNormal="90" workbookViewId="0">
      <selection activeCell="D11" sqref="D11"/>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0.2</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2.8891430342999995</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5">
      <c r="A27" s="128"/>
      <c r="B27" s="1"/>
      <c r="C27" s="66" t="s">
        <v>118</v>
      </c>
      <c r="D27" s="120">
        <f>SUM(D10:D26)</f>
        <v>0.2</v>
      </c>
      <c r="E27" s="94">
        <f>SUM(E10:E26)</f>
        <v>2.8891430342999995</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123</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124</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5.0481903780000001</v>
      </c>
      <c r="E11" s="21"/>
      <c r="F11" s="1"/>
      <c r="G11" s="1"/>
      <c r="H11" s="112"/>
    </row>
    <row r="12" spans="2:12" ht="15.75" hidden="1" thickBot="1" x14ac:dyDescent="0.3">
      <c r="B12" s="122"/>
      <c r="C12" s="64" t="s">
        <v>126</v>
      </c>
      <c r="D12" s="92">
        <f>'Stage 3'!E27-'Stage 2'!E32</f>
        <v>1.1860692456599997</v>
      </c>
      <c r="E12" s="21"/>
      <c r="F12" s="1"/>
      <c r="G12" s="1"/>
      <c r="H12" s="112"/>
    </row>
    <row r="13" spans="2:12" ht="15.75" hidden="1" thickBot="1" x14ac:dyDescent="0.3">
      <c r="B13" s="122"/>
      <c r="C13" s="62" t="s">
        <v>127</v>
      </c>
      <c r="D13" s="80">
        <f>D11+D12</f>
        <v>6.2342596236599999</v>
      </c>
      <c r="E13" s="18"/>
      <c r="F13" s="1"/>
      <c r="G13" s="1"/>
      <c r="H13" s="112"/>
    </row>
    <row r="14" spans="2:12" hidden="1" x14ac:dyDescent="0.25">
      <c r="B14" s="122"/>
      <c r="C14" s="15" t="s">
        <v>128</v>
      </c>
      <c r="D14" s="91">
        <f>D13*1.2</f>
        <v>7.4811115483919997</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1'!$D$14,Lookups!$C$8:$G$79,2,FALSE))&gt;(VLOOKUP('Stage 1'!$D$14,Lookups!$C$8:$G$79,4,FALSE)),(VLOOKUP('Stage 1'!$D$14,Lookups!$C$8:$G$79,3,FALSE))&gt;(VLOOKUP('Stage 1'!$D$14,Lookups!$C$8:$G$79,5,FALSE)))),"Post-2025 Annual Nutrient Budget","Annual Nutrient Budget"),"")</f>
        <v>Annual Nutrient Budget</v>
      </c>
      <c r="D16" s="275"/>
      <c r="E16" s="12"/>
      <c r="F16" s="275" t="str">
        <f>IFERROR(IF(AND('Stage 1'!$D$9&lt;DATE(2025,1,1),OR((VLOOKUP('Stage 1'!$D$14,Lookups!$C$8:$G$79,2,FALSE))&gt;(VLOOKUP('Stage 1'!$D$14,Lookups!$C$8:$G$79,4,FALSE)),(VLOOKUP('Stage 1'!$D$14,Lookups!$C$8:$G$79,3,FALSE))&gt;(VLOOKUP('Stage 1'!$D$14,Lookups!$C$8:$G$79,5,FALSE)))),"Pre-2025 Annual Nutrient Budget",""),"")</f>
        <v/>
      </c>
      <c r="G16" s="275"/>
      <c r="H16" s="112"/>
    </row>
    <row r="17" spans="2:8" ht="15" hidden="1" customHeight="1" x14ac:dyDescent="0.25">
      <c r="B17" s="122"/>
      <c r="C17" s="276" t="s">
        <v>129</v>
      </c>
      <c r="D17" s="278" t="e">
        <f>IF(ROUND(#REF!,2)&lt;0,0&amp;" kg TP/year",ROUND(#REF!,2)&amp;" kg TP/year")</f>
        <v>#REF!</v>
      </c>
      <c r="E17" s="1"/>
      <c r="F17" s="276" t="str">
        <f>IFERROR(IF(AND('Stage 1'!$D$9&lt;DATE(2025,1,1),OR((VLOOKUP('Stage 1'!$D$14,Lookups!$C$8:$G$79,2,FALSE))&gt;(VLOOKUP('Stage 1'!$D$14,Lookups!$C$8:$G$79,4,FALSE)),(VLOOKUP('Stage 1'!$D$14,Lookups!$C$8:$G$79,3,FALSE))&gt;(VLOOKUP('Stage 1'!$D$14,Lookups!$C$8:$G$79,5,FALSE)))),"The pre-2025 annual phosphorus load to mitigate is:",""),"")</f>
        <v/>
      </c>
      <c r="G17" s="277"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130</v>
      </c>
      <c r="D23" s="278" t="str">
        <f>IF(ROUND(D14,2)&lt;0,0&amp;" kg TN/year",ROUND(D14,2)&amp;" kg TN/year")</f>
        <v>7.48 kg TN/year</v>
      </c>
      <c r="E23" s="1"/>
      <c r="F23" s="76"/>
      <c r="G23" s="277"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1'!$D$14,Lookups!$C$8:$G$79,2,FALSE))&gt;(VLOOKUP('Stage 1'!$D$14,Lookups!$C$8:$G$79,4,FALSE)),(VLOOKUP('Stage 1'!$D$14,Lookups!$C$8:$G$79,3,FALSE))&gt;(VLOOKUP('Stage 1'!$D$14,Lookups!$C$8:$G$79,5,FALSE)))),"The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6" t="s">
        <v>132</v>
      </c>
      <c r="G9" s="3"/>
      <c r="H9" s="3"/>
      <c r="I9" s="9"/>
      <c r="K9" s="7"/>
    </row>
    <row r="10" spans="2:11" ht="21" customHeight="1" thickTop="1" thickBot="1" x14ac:dyDescent="0.4">
      <c r="B10" s="15" t="s">
        <v>133</v>
      </c>
      <c r="D10" s="23"/>
      <c r="E10" s="276"/>
      <c r="G10" s="3"/>
      <c r="H10" s="3" t="s">
        <v>134</v>
      </c>
      <c r="I10" s="9"/>
      <c r="J10" s="6"/>
      <c r="K10" s="8"/>
    </row>
    <row r="11" spans="2:11" ht="18.75" thickTop="1" thickBot="1" x14ac:dyDescent="0.3">
      <c r="B11" s="16" t="s">
        <v>135</v>
      </c>
      <c r="D11" s="24"/>
      <c r="E11" s="276"/>
      <c r="G11" s="7"/>
      <c r="H11" s="7" t="e">
        <f>IF(C33&lt;0,"Well done, you're in the clear…,""")</f>
        <v>#REF!</v>
      </c>
      <c r="I11" s="7"/>
      <c r="J11" s="7"/>
      <c r="K11" s="8"/>
    </row>
    <row r="12" spans="2:11" ht="29.25" customHeight="1" thickTop="1" x14ac:dyDescent="0.25">
      <c r="B12" s="17" t="s">
        <v>136</v>
      </c>
      <c r="D12" s="25"/>
      <c r="E12" s="276"/>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5.0481903780000001</v>
      </c>
      <c r="D15" s="21"/>
      <c r="E15" s="276" t="s">
        <v>138</v>
      </c>
    </row>
    <row r="16" spans="2:11" ht="16.5" thickTop="1" thickBot="1" x14ac:dyDescent="0.3">
      <c r="B16" s="15" t="s">
        <v>126</v>
      </c>
      <c r="C16" s="22">
        <f>'Stage 3'!E27-'Stage 2'!E32</f>
        <v>1.1860692456599997</v>
      </c>
      <c r="D16" s="21"/>
      <c r="E16" s="276"/>
    </row>
    <row r="17" spans="2:6" ht="16.5" thickTop="1" thickBot="1" x14ac:dyDescent="0.3">
      <c r="B17" s="16" t="s">
        <v>127</v>
      </c>
      <c r="C17" s="47">
        <f>C15+C16</f>
        <v>6.2342596236599999</v>
      </c>
      <c r="D17" s="18"/>
      <c r="E17" s="276"/>
    </row>
    <row r="18" spans="2:6" ht="15.75" thickTop="1" x14ac:dyDescent="0.25">
      <c r="B18" s="17" t="s">
        <v>128</v>
      </c>
      <c r="C18" s="48">
        <f>C17*1.2</f>
        <v>7.4811115483919997</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5.0481903780000001</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7.4811115483919997</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election activeCell="D19" sqref="D19"/>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139</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
      <c r="B10" s="123"/>
      <c r="C10" s="171" t="s">
        <v>146</v>
      </c>
      <c r="D10" s="189">
        <v>25</v>
      </c>
      <c r="E10" s="189">
        <f t="shared" si="0"/>
        <v>27</v>
      </c>
      <c r="F10" s="188">
        <v>25</v>
      </c>
      <c r="G10" s="190">
        <f t="shared" si="1"/>
        <v>27</v>
      </c>
      <c r="H10" s="26"/>
      <c r="I10" s="26"/>
      <c r="J10" s="26"/>
      <c r="K10" s="26"/>
      <c r="L10" s="26"/>
      <c r="M10" s="26"/>
      <c r="N10" s="26"/>
      <c r="O10" s="26"/>
      <c r="P10" s="124"/>
    </row>
    <row r="11" spans="2:16" x14ac:dyDescent="0.2">
      <c r="B11" s="123"/>
      <c r="C11" s="171" t="s">
        <v>147</v>
      </c>
      <c r="D11" s="189">
        <v>25</v>
      </c>
      <c r="E11" s="189">
        <f t="shared" si="0"/>
        <v>27</v>
      </c>
      <c r="F11" s="188">
        <v>25</v>
      </c>
      <c r="G11" s="190">
        <f t="shared" si="1"/>
        <v>27</v>
      </c>
      <c r="H11" s="26"/>
      <c r="I11" s="26"/>
      <c r="J11" s="26"/>
      <c r="K11" s="26"/>
      <c r="L11" s="26"/>
      <c r="M11" s="26"/>
      <c r="N11" s="26"/>
      <c r="O11" s="26"/>
      <c r="P11" s="124"/>
    </row>
    <row r="12" spans="2:16" x14ac:dyDescent="0.2">
      <c r="B12" s="123"/>
      <c r="C12" s="171" t="s">
        <v>148</v>
      </c>
      <c r="D12" s="189">
        <v>25</v>
      </c>
      <c r="E12" s="189">
        <f t="shared" si="0"/>
        <v>27</v>
      </c>
      <c r="F12" s="188">
        <v>25</v>
      </c>
      <c r="G12" s="190">
        <f t="shared" si="1"/>
        <v>27</v>
      </c>
      <c r="H12" s="26"/>
      <c r="I12" s="26"/>
      <c r="J12" s="26"/>
      <c r="K12" s="26"/>
      <c r="L12" s="26"/>
      <c r="M12" s="26"/>
      <c r="N12" s="26"/>
      <c r="O12" s="26"/>
      <c r="P12" s="124"/>
    </row>
    <row r="13" spans="2:16" x14ac:dyDescent="0.2">
      <c r="B13" s="123"/>
      <c r="C13" s="171" t="s">
        <v>149</v>
      </c>
      <c r="D13" s="189">
        <v>25</v>
      </c>
      <c r="E13" s="189">
        <f t="shared" si="0"/>
        <v>27</v>
      </c>
      <c r="F13" s="188">
        <v>25</v>
      </c>
      <c r="G13" s="190">
        <f t="shared" si="1"/>
        <v>27</v>
      </c>
      <c r="H13" s="26"/>
      <c r="I13" s="26"/>
      <c r="J13" s="26"/>
      <c r="K13" s="26"/>
      <c r="L13" s="26"/>
      <c r="M13" s="26"/>
      <c r="N13" s="26"/>
      <c r="O13" s="26"/>
      <c r="P13" s="124"/>
    </row>
    <row r="14" spans="2:16" x14ac:dyDescent="0.2">
      <c r="B14" s="123"/>
      <c r="C14" s="179" t="s">
        <v>150</v>
      </c>
      <c r="D14" s="188">
        <v>13</v>
      </c>
      <c r="E14" s="189">
        <f t="shared" si="0"/>
        <v>15</v>
      </c>
      <c r="F14" s="188">
        <v>13</v>
      </c>
      <c r="G14" s="190">
        <f t="shared" si="1"/>
        <v>15</v>
      </c>
      <c r="H14" s="26"/>
      <c r="I14" s="26"/>
      <c r="J14" s="26"/>
      <c r="K14" s="26"/>
      <c r="L14" s="26"/>
      <c r="M14" s="26"/>
      <c r="N14" s="26"/>
      <c r="O14" s="26"/>
      <c r="P14" s="124"/>
    </row>
    <row r="15" spans="2:16" x14ac:dyDescent="0.2">
      <c r="B15" s="123"/>
      <c r="C15" s="179" t="s">
        <v>151</v>
      </c>
      <c r="D15" s="188">
        <v>25</v>
      </c>
      <c r="E15" s="189">
        <f t="shared" si="0"/>
        <v>27</v>
      </c>
      <c r="F15" s="188">
        <v>25</v>
      </c>
      <c r="G15" s="190">
        <f t="shared" si="1"/>
        <v>27</v>
      </c>
      <c r="H15" s="26"/>
      <c r="I15" s="26"/>
      <c r="J15" s="26"/>
      <c r="K15" s="26"/>
      <c r="L15" s="26"/>
      <c r="M15" s="26"/>
      <c r="N15" s="26"/>
      <c r="O15" s="26"/>
      <c r="P15" s="124"/>
    </row>
    <row r="16" spans="2:16" x14ac:dyDescent="0.2">
      <c r="B16" s="123"/>
      <c r="C16" s="179" t="s">
        <v>152</v>
      </c>
      <c r="D16" s="188">
        <v>25</v>
      </c>
      <c r="E16" s="189">
        <f t="shared" si="0"/>
        <v>27</v>
      </c>
      <c r="F16" s="188">
        <v>25</v>
      </c>
      <c r="G16" s="190">
        <f t="shared" si="1"/>
        <v>27</v>
      </c>
      <c r="H16" s="26"/>
      <c r="I16" s="26"/>
      <c r="J16" s="26"/>
      <c r="K16" s="26"/>
      <c r="L16" s="26"/>
      <c r="M16" s="26"/>
      <c r="N16" s="26"/>
      <c r="O16" s="26"/>
      <c r="P16" s="124"/>
    </row>
    <row r="17" spans="2:16" x14ac:dyDescent="0.2">
      <c r="B17" s="123"/>
      <c r="C17" s="179" t="s">
        <v>153</v>
      </c>
      <c r="D17" s="188">
        <v>8</v>
      </c>
      <c r="E17" s="189">
        <f t="shared" si="0"/>
        <v>10</v>
      </c>
      <c r="F17" s="188">
        <v>8</v>
      </c>
      <c r="G17" s="190">
        <f t="shared" si="1"/>
        <v>10</v>
      </c>
      <c r="H17" s="26"/>
      <c r="I17" s="26"/>
      <c r="J17" s="26"/>
      <c r="K17" s="26"/>
      <c r="L17" s="26"/>
      <c r="M17" s="26"/>
      <c r="N17" s="26"/>
      <c r="O17" s="26"/>
      <c r="P17" s="124"/>
    </row>
    <row r="18" spans="2:16" x14ac:dyDescent="0.2">
      <c r="B18" s="123"/>
      <c r="C18" s="179" t="s">
        <v>154</v>
      </c>
      <c r="D18" s="188">
        <v>25</v>
      </c>
      <c r="E18" s="189">
        <f t="shared" si="0"/>
        <v>27</v>
      </c>
      <c r="F18" s="188">
        <v>25</v>
      </c>
      <c r="G18" s="190">
        <f t="shared" si="1"/>
        <v>27</v>
      </c>
      <c r="H18" s="26"/>
      <c r="I18" s="26"/>
      <c r="J18" s="26"/>
      <c r="K18" s="26"/>
      <c r="L18" s="26"/>
      <c r="M18" s="26"/>
      <c r="N18" s="26"/>
      <c r="O18" s="26"/>
      <c r="P18" s="124"/>
    </row>
    <row r="19" spans="2:16" x14ac:dyDescent="0.2">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
      <c r="B20" s="123"/>
      <c r="C20" s="179" t="s">
        <v>156</v>
      </c>
      <c r="D20" s="188">
        <v>25</v>
      </c>
      <c r="E20" s="189">
        <f t="shared" si="0"/>
        <v>27</v>
      </c>
      <c r="F20" s="188">
        <v>25</v>
      </c>
      <c r="G20" s="190">
        <f t="shared" si="1"/>
        <v>27</v>
      </c>
      <c r="H20" s="26"/>
      <c r="I20" s="26"/>
      <c r="J20" s="26"/>
      <c r="K20" s="26"/>
      <c r="L20" s="26"/>
      <c r="M20" s="26"/>
      <c r="N20" s="26"/>
      <c r="O20" s="26"/>
      <c r="P20" s="124"/>
    </row>
    <row r="21" spans="2:16" x14ac:dyDescent="0.2">
      <c r="B21" s="123"/>
      <c r="C21" s="179" t="s">
        <v>157</v>
      </c>
      <c r="D21" s="188">
        <v>25</v>
      </c>
      <c r="E21" s="189">
        <f t="shared" si="0"/>
        <v>27</v>
      </c>
      <c r="F21" s="188">
        <v>25</v>
      </c>
      <c r="G21" s="190">
        <f t="shared" si="1"/>
        <v>27</v>
      </c>
      <c r="H21" s="26"/>
      <c r="I21" s="26"/>
      <c r="J21" s="26"/>
      <c r="K21" s="26"/>
      <c r="L21" s="26"/>
      <c r="M21" s="26"/>
      <c r="N21" s="26"/>
      <c r="O21" s="26"/>
      <c r="P21" s="124"/>
    </row>
    <row r="22" spans="2:16" x14ac:dyDescent="0.2">
      <c r="B22" s="123"/>
      <c r="C22" s="179" t="s">
        <v>158</v>
      </c>
      <c r="D22" s="188">
        <v>25</v>
      </c>
      <c r="E22" s="189">
        <f t="shared" si="0"/>
        <v>27</v>
      </c>
      <c r="F22" s="188">
        <v>25</v>
      </c>
      <c r="G22" s="190">
        <f t="shared" si="1"/>
        <v>27</v>
      </c>
      <c r="H22" s="26"/>
      <c r="I22" s="26"/>
      <c r="J22" s="26"/>
      <c r="K22" s="26"/>
      <c r="L22" s="26"/>
      <c r="M22" s="26"/>
      <c r="N22" s="26"/>
      <c r="O22" s="26"/>
      <c r="P22" s="124"/>
    </row>
    <row r="23" spans="2:16" x14ac:dyDescent="0.2">
      <c r="B23" s="123"/>
      <c r="C23" s="179" t="s">
        <v>159</v>
      </c>
      <c r="D23" s="188">
        <v>7</v>
      </c>
      <c r="E23" s="189">
        <f t="shared" si="0"/>
        <v>9</v>
      </c>
      <c r="F23" s="188">
        <v>7</v>
      </c>
      <c r="G23" s="215">
        <f t="shared" si="1"/>
        <v>9</v>
      </c>
      <c r="H23" s="26"/>
      <c r="I23" s="26"/>
      <c r="J23" s="26"/>
      <c r="K23" s="26"/>
      <c r="L23" s="26"/>
      <c r="M23" s="26"/>
      <c r="N23" s="26"/>
      <c r="O23" s="26"/>
      <c r="P23" s="124"/>
    </row>
    <row r="24" spans="2:16" x14ac:dyDescent="0.2">
      <c r="B24" s="123"/>
      <c r="C24" s="179" t="s">
        <v>160</v>
      </c>
      <c r="D24" s="188">
        <v>25</v>
      </c>
      <c r="E24" s="189">
        <f t="shared" si="0"/>
        <v>27</v>
      </c>
      <c r="F24" s="188">
        <v>25</v>
      </c>
      <c r="G24" s="215">
        <f t="shared" si="1"/>
        <v>27</v>
      </c>
      <c r="H24" s="26"/>
      <c r="I24" s="26"/>
      <c r="J24" s="26"/>
      <c r="K24" s="26"/>
      <c r="L24" s="26"/>
      <c r="M24" s="26"/>
      <c r="N24" s="26"/>
      <c r="O24" s="26"/>
      <c r="P24" s="124"/>
    </row>
    <row r="25" spans="2:16" x14ac:dyDescent="0.2">
      <c r="B25" s="123"/>
      <c r="C25" s="179" t="s">
        <v>161</v>
      </c>
      <c r="D25" s="188">
        <v>25</v>
      </c>
      <c r="E25" s="189">
        <f t="shared" si="0"/>
        <v>27</v>
      </c>
      <c r="F25" s="188">
        <v>25</v>
      </c>
      <c r="G25" s="190">
        <f t="shared" si="1"/>
        <v>27</v>
      </c>
      <c r="H25" s="26"/>
      <c r="I25" s="26"/>
      <c r="J25" s="26"/>
      <c r="K25" s="26"/>
      <c r="L25" s="26"/>
      <c r="M25" s="26"/>
      <c r="N25" s="26"/>
      <c r="O25" s="26"/>
      <c r="P25" s="124"/>
    </row>
    <row r="26" spans="2:16" x14ac:dyDescent="0.2">
      <c r="B26" s="123"/>
      <c r="C26" s="179" t="s">
        <v>162</v>
      </c>
      <c r="D26" s="188">
        <v>25</v>
      </c>
      <c r="E26" s="189">
        <f t="shared" si="0"/>
        <v>27</v>
      </c>
      <c r="F26" s="188">
        <v>25</v>
      </c>
      <c r="G26" s="190">
        <f t="shared" si="1"/>
        <v>27</v>
      </c>
      <c r="H26" s="26"/>
      <c r="I26" s="26"/>
      <c r="J26" s="26"/>
      <c r="K26" s="26"/>
      <c r="L26" s="26"/>
      <c r="M26" s="26"/>
      <c r="N26" s="26"/>
      <c r="O26" s="26"/>
      <c r="P26" s="124"/>
    </row>
    <row r="27" spans="2:16" x14ac:dyDescent="0.2">
      <c r="B27" s="123"/>
      <c r="C27" s="179" t="s">
        <v>163</v>
      </c>
      <c r="D27" s="188">
        <v>25</v>
      </c>
      <c r="E27" s="189">
        <f t="shared" si="0"/>
        <v>27</v>
      </c>
      <c r="F27" s="188">
        <v>25</v>
      </c>
      <c r="G27" s="190">
        <f t="shared" si="1"/>
        <v>27</v>
      </c>
      <c r="H27" s="26"/>
      <c r="I27" s="26"/>
      <c r="J27" s="26"/>
      <c r="K27" s="26"/>
      <c r="L27" s="26"/>
      <c r="M27" s="26"/>
      <c r="N27" s="26"/>
      <c r="O27" s="26"/>
      <c r="P27" s="124"/>
    </row>
    <row r="28" spans="2:16" x14ac:dyDescent="0.2">
      <c r="B28" s="123"/>
      <c r="C28" s="179" t="s">
        <v>164</v>
      </c>
      <c r="D28" s="188">
        <v>25</v>
      </c>
      <c r="E28" s="189">
        <f t="shared" si="0"/>
        <v>27</v>
      </c>
      <c r="F28" s="188">
        <v>25</v>
      </c>
      <c r="G28" s="190">
        <f t="shared" si="1"/>
        <v>27</v>
      </c>
      <c r="H28" s="26"/>
      <c r="I28" s="26"/>
      <c r="J28" s="26"/>
      <c r="K28" s="26"/>
      <c r="L28" s="26"/>
      <c r="M28" s="26"/>
      <c r="N28" s="26"/>
      <c r="O28" s="26"/>
      <c r="P28" s="124"/>
    </row>
    <row r="29" spans="2:16" x14ac:dyDescent="0.2">
      <c r="B29" s="123"/>
      <c r="C29" s="179" t="s">
        <v>165</v>
      </c>
      <c r="D29" s="188">
        <v>25</v>
      </c>
      <c r="E29" s="189">
        <f t="shared" si="0"/>
        <v>27</v>
      </c>
      <c r="F29" s="188">
        <v>25</v>
      </c>
      <c r="G29" s="190">
        <f t="shared" si="1"/>
        <v>27</v>
      </c>
      <c r="H29" s="26"/>
      <c r="I29" s="26"/>
      <c r="J29" s="26"/>
      <c r="K29" s="26"/>
      <c r="L29" s="26"/>
      <c r="M29" s="26"/>
      <c r="N29" s="26"/>
      <c r="O29" s="26"/>
      <c r="P29" s="124"/>
    </row>
    <row r="30" spans="2:16" x14ac:dyDescent="0.2">
      <c r="B30" s="123"/>
      <c r="C30" s="179" t="s">
        <v>166</v>
      </c>
      <c r="D30" s="188">
        <v>25</v>
      </c>
      <c r="E30" s="189">
        <f t="shared" si="0"/>
        <v>27</v>
      </c>
      <c r="F30" s="188">
        <v>25</v>
      </c>
      <c r="G30" s="190">
        <f t="shared" si="1"/>
        <v>27</v>
      </c>
      <c r="H30" s="26"/>
      <c r="I30" s="26"/>
      <c r="J30" s="26"/>
      <c r="K30" s="26"/>
      <c r="L30" s="26"/>
      <c r="M30" s="26"/>
      <c r="N30" s="26"/>
      <c r="O30" s="26"/>
      <c r="P30" s="124"/>
    </row>
    <row r="31" spans="2:16" x14ac:dyDescent="0.2">
      <c r="B31" s="123"/>
      <c r="C31" s="179" t="s">
        <v>167</v>
      </c>
      <c r="D31" s="188">
        <v>25</v>
      </c>
      <c r="E31" s="189">
        <f t="shared" si="0"/>
        <v>27</v>
      </c>
      <c r="F31" s="188">
        <v>25</v>
      </c>
      <c r="G31" s="190">
        <f t="shared" si="1"/>
        <v>27</v>
      </c>
      <c r="H31" s="26"/>
      <c r="I31" s="26"/>
      <c r="J31" s="26"/>
      <c r="K31" s="26"/>
      <c r="L31" s="26"/>
      <c r="M31" s="26"/>
      <c r="N31" s="26"/>
      <c r="O31" s="26"/>
      <c r="P31" s="124"/>
    </row>
    <row r="32" spans="2:16" x14ac:dyDescent="0.2">
      <c r="B32" s="123"/>
      <c r="C32" s="179" t="s">
        <v>168</v>
      </c>
      <c r="D32" s="188">
        <v>25</v>
      </c>
      <c r="E32" s="189">
        <f t="shared" si="0"/>
        <v>27</v>
      </c>
      <c r="F32" s="188">
        <v>25</v>
      </c>
      <c r="G32" s="190">
        <f t="shared" si="1"/>
        <v>27</v>
      </c>
      <c r="H32" s="26"/>
      <c r="I32" s="26"/>
      <c r="J32" s="26"/>
      <c r="K32" s="26"/>
      <c r="L32" s="26"/>
      <c r="M32" s="26"/>
      <c r="N32" s="26"/>
      <c r="O32" s="26"/>
      <c r="P32" s="124"/>
    </row>
    <row r="33" spans="2:16" x14ac:dyDescent="0.2">
      <c r="B33" s="123"/>
      <c r="C33" s="179" t="s">
        <v>169</v>
      </c>
      <c r="D33" s="188">
        <v>25</v>
      </c>
      <c r="E33" s="189">
        <f t="shared" si="0"/>
        <v>27</v>
      </c>
      <c r="F33" s="188">
        <v>25</v>
      </c>
      <c r="G33" s="190">
        <f t="shared" si="1"/>
        <v>27</v>
      </c>
      <c r="H33" s="26"/>
      <c r="I33" s="26"/>
      <c r="J33" s="26"/>
      <c r="K33" s="26"/>
      <c r="L33" s="26"/>
      <c r="M33" s="26"/>
      <c r="N33" s="26"/>
      <c r="O33" s="26"/>
      <c r="P33" s="124"/>
    </row>
    <row r="34" spans="2:16" x14ac:dyDescent="0.2">
      <c r="B34" s="123"/>
      <c r="C34" s="179" t="s">
        <v>170</v>
      </c>
      <c r="D34" s="188">
        <v>25</v>
      </c>
      <c r="E34" s="189">
        <f t="shared" si="0"/>
        <v>27</v>
      </c>
      <c r="F34" s="188">
        <v>25</v>
      </c>
      <c r="G34" s="190">
        <f t="shared" si="1"/>
        <v>27</v>
      </c>
      <c r="H34" s="26"/>
      <c r="I34" s="26"/>
      <c r="J34" s="26"/>
      <c r="K34" s="26"/>
      <c r="L34" s="26"/>
      <c r="M34" s="26"/>
      <c r="N34" s="26"/>
      <c r="O34" s="26"/>
      <c r="P34" s="124"/>
    </row>
    <row r="35" spans="2:16" x14ac:dyDescent="0.2">
      <c r="B35" s="123"/>
      <c r="C35" s="179" t="s">
        <v>171</v>
      </c>
      <c r="D35" s="188">
        <v>25</v>
      </c>
      <c r="E35" s="189">
        <f t="shared" si="0"/>
        <v>27</v>
      </c>
      <c r="F35" s="188">
        <v>25</v>
      </c>
      <c r="G35" s="190">
        <f t="shared" si="1"/>
        <v>27</v>
      </c>
      <c r="H35" s="26"/>
      <c r="I35" s="26"/>
      <c r="J35" s="26"/>
      <c r="K35" s="26"/>
      <c r="L35" s="26"/>
      <c r="M35" s="26"/>
      <c r="N35" s="26"/>
      <c r="O35" s="26"/>
      <c r="P35" s="124"/>
    </row>
    <row r="36" spans="2:16" x14ac:dyDescent="0.2">
      <c r="B36" s="123"/>
      <c r="C36" s="179" t="s">
        <v>172</v>
      </c>
      <c r="D36" s="188">
        <v>25</v>
      </c>
      <c r="E36" s="189">
        <f t="shared" si="0"/>
        <v>27</v>
      </c>
      <c r="F36" s="188">
        <v>25</v>
      </c>
      <c r="G36" s="190">
        <f t="shared" si="1"/>
        <v>27</v>
      </c>
      <c r="H36" s="26"/>
      <c r="I36" s="26"/>
      <c r="J36" s="26"/>
      <c r="K36" s="26"/>
      <c r="L36" s="26"/>
      <c r="M36" s="26"/>
      <c r="N36" s="26"/>
      <c r="O36" s="26"/>
      <c r="P36" s="124"/>
    </row>
    <row r="37" spans="2:16" x14ac:dyDescent="0.2">
      <c r="B37" s="123"/>
      <c r="C37" s="179" t="s">
        <v>173</v>
      </c>
      <c r="D37" s="188">
        <v>25</v>
      </c>
      <c r="E37" s="189">
        <f t="shared" si="0"/>
        <v>27</v>
      </c>
      <c r="F37" s="188">
        <v>25</v>
      </c>
      <c r="G37" s="190">
        <f t="shared" si="1"/>
        <v>27</v>
      </c>
      <c r="H37" s="26"/>
      <c r="I37" s="26"/>
      <c r="J37" s="26"/>
      <c r="K37" s="26"/>
      <c r="L37" s="26"/>
      <c r="M37" s="26"/>
      <c r="N37" s="26"/>
      <c r="O37" s="26"/>
      <c r="P37" s="124"/>
    </row>
    <row r="38" spans="2:16" x14ac:dyDescent="0.2">
      <c r="B38" s="123"/>
      <c r="C38" s="179" t="s">
        <v>174</v>
      </c>
      <c r="D38" s="188">
        <v>25</v>
      </c>
      <c r="E38" s="189">
        <f t="shared" si="0"/>
        <v>27</v>
      </c>
      <c r="F38" s="188">
        <v>25</v>
      </c>
      <c r="G38" s="190">
        <f t="shared" si="1"/>
        <v>27</v>
      </c>
      <c r="H38" s="26"/>
      <c r="I38" s="26"/>
      <c r="J38" s="26"/>
      <c r="K38" s="26"/>
      <c r="L38" s="26"/>
      <c r="M38" s="26"/>
      <c r="N38" s="26"/>
      <c r="O38" s="26"/>
      <c r="P38" s="124"/>
    </row>
    <row r="39" spans="2:16" x14ac:dyDescent="0.2">
      <c r="B39" s="123"/>
      <c r="C39" s="179" t="s">
        <v>175</v>
      </c>
      <c r="D39" s="188">
        <v>25</v>
      </c>
      <c r="E39" s="189">
        <f t="shared" si="0"/>
        <v>27</v>
      </c>
      <c r="F39" s="188">
        <v>25</v>
      </c>
      <c r="G39" s="190">
        <f t="shared" si="1"/>
        <v>27</v>
      </c>
      <c r="H39" s="26"/>
      <c r="I39" s="26"/>
      <c r="J39" s="26"/>
      <c r="K39" s="26"/>
      <c r="L39" s="26"/>
      <c r="M39" s="26"/>
      <c r="N39" s="26"/>
      <c r="O39" s="26"/>
      <c r="P39" s="124"/>
    </row>
    <row r="40" spans="2:16" x14ac:dyDescent="0.2">
      <c r="B40" s="123"/>
      <c r="C40" s="179" t="s">
        <v>176</v>
      </c>
      <c r="D40" s="188">
        <v>25</v>
      </c>
      <c r="E40" s="189">
        <f t="shared" si="0"/>
        <v>27</v>
      </c>
      <c r="F40" s="188">
        <v>25</v>
      </c>
      <c r="G40" s="190">
        <f t="shared" si="1"/>
        <v>27</v>
      </c>
      <c r="H40" s="26"/>
      <c r="I40" s="26"/>
      <c r="J40" s="26"/>
      <c r="K40" s="26"/>
      <c r="L40" s="26"/>
      <c r="M40" s="26"/>
      <c r="N40" s="26"/>
      <c r="O40" s="26"/>
      <c r="P40" s="124"/>
    </row>
    <row r="41" spans="2:16" x14ac:dyDescent="0.2">
      <c r="B41" s="123"/>
      <c r="C41" s="179" t="s">
        <v>177</v>
      </c>
      <c r="D41" s="188">
        <v>25</v>
      </c>
      <c r="E41" s="189">
        <f t="shared" si="0"/>
        <v>27</v>
      </c>
      <c r="F41" s="188">
        <v>25</v>
      </c>
      <c r="G41" s="190">
        <f t="shared" si="1"/>
        <v>27</v>
      </c>
      <c r="H41" s="26"/>
      <c r="I41" s="26"/>
      <c r="J41" s="26"/>
      <c r="K41" s="26"/>
      <c r="L41" s="26"/>
      <c r="M41" s="26"/>
      <c r="N41" s="26"/>
      <c r="O41" s="26"/>
      <c r="P41" s="124"/>
    </row>
    <row r="42" spans="2:16" x14ac:dyDescent="0.2">
      <c r="B42" s="123"/>
      <c r="C42" s="179" t="s">
        <v>178</v>
      </c>
      <c r="D42" s="188">
        <v>25</v>
      </c>
      <c r="E42" s="189">
        <f t="shared" si="0"/>
        <v>27</v>
      </c>
      <c r="F42" s="188">
        <v>25</v>
      </c>
      <c r="G42" s="190">
        <f t="shared" si="1"/>
        <v>27</v>
      </c>
      <c r="H42" s="26"/>
      <c r="I42" s="26"/>
      <c r="J42" s="26"/>
      <c r="K42" s="26"/>
      <c r="L42" s="26"/>
      <c r="M42" s="26"/>
      <c r="N42" s="26"/>
      <c r="O42" s="26"/>
      <c r="P42" s="124"/>
    </row>
    <row r="43" spans="2:16" x14ac:dyDescent="0.2">
      <c r="B43" s="123"/>
      <c r="C43" s="179" t="s">
        <v>179</v>
      </c>
      <c r="D43" s="188">
        <v>33</v>
      </c>
      <c r="E43" s="189">
        <f t="shared" si="0"/>
        <v>35</v>
      </c>
      <c r="F43" s="188">
        <v>33</v>
      </c>
      <c r="G43" s="190">
        <f t="shared" si="1"/>
        <v>35</v>
      </c>
      <c r="H43" s="26"/>
      <c r="I43" s="26"/>
      <c r="J43" s="26"/>
      <c r="K43" s="26"/>
      <c r="L43" s="26"/>
      <c r="M43" s="26"/>
      <c r="N43" s="26"/>
      <c r="O43" s="26"/>
      <c r="P43" s="124"/>
    </row>
    <row r="44" spans="2:16" x14ac:dyDescent="0.2">
      <c r="B44" s="123"/>
      <c r="C44" s="179" t="s">
        <v>180</v>
      </c>
      <c r="D44" s="188">
        <v>25</v>
      </c>
      <c r="E44" s="189">
        <f t="shared" si="0"/>
        <v>27</v>
      </c>
      <c r="F44" s="188">
        <v>25</v>
      </c>
      <c r="G44" s="190">
        <f t="shared" si="1"/>
        <v>27</v>
      </c>
      <c r="H44" s="26"/>
      <c r="I44" s="26"/>
      <c r="J44" s="26"/>
      <c r="K44" s="26"/>
      <c r="L44" s="26"/>
      <c r="M44" s="26"/>
      <c r="N44" s="26"/>
      <c r="O44" s="26"/>
      <c r="P44" s="124"/>
    </row>
    <row r="45" spans="2:16" x14ac:dyDescent="0.2">
      <c r="B45" s="123"/>
      <c r="C45" s="179" t="s">
        <v>82</v>
      </c>
      <c r="D45" s="188">
        <v>25</v>
      </c>
      <c r="E45" s="189">
        <f t="shared" si="0"/>
        <v>27</v>
      </c>
      <c r="F45" s="188">
        <v>25</v>
      </c>
      <c r="G45" s="190">
        <f t="shared" si="1"/>
        <v>27</v>
      </c>
      <c r="H45" s="26"/>
      <c r="I45" s="26"/>
      <c r="J45" s="26"/>
      <c r="K45" s="26"/>
      <c r="L45" s="26"/>
      <c r="M45" s="26"/>
      <c r="N45" s="26"/>
      <c r="O45" s="26"/>
      <c r="P45" s="124"/>
    </row>
    <row r="46" spans="2:16" x14ac:dyDescent="0.2">
      <c r="B46" s="123"/>
      <c r="C46" s="179" t="s">
        <v>181</v>
      </c>
      <c r="D46" s="188">
        <v>25</v>
      </c>
      <c r="E46" s="189">
        <f t="shared" si="0"/>
        <v>27</v>
      </c>
      <c r="F46" s="188">
        <v>25</v>
      </c>
      <c r="G46" s="190">
        <f t="shared" si="1"/>
        <v>27</v>
      </c>
      <c r="H46" s="26"/>
      <c r="I46" s="26"/>
      <c r="J46" s="26"/>
      <c r="K46" s="26"/>
      <c r="L46" s="26"/>
      <c r="M46" s="26"/>
      <c r="N46" s="26"/>
      <c r="O46" s="26"/>
      <c r="P46" s="124"/>
    </row>
    <row r="47" spans="2:16" x14ac:dyDescent="0.2">
      <c r="B47" s="123"/>
      <c r="C47" s="179" t="s">
        <v>182</v>
      </c>
      <c r="D47" s="188">
        <v>25</v>
      </c>
      <c r="E47" s="189">
        <f t="shared" si="0"/>
        <v>27</v>
      </c>
      <c r="F47" s="188">
        <v>25</v>
      </c>
      <c r="G47" s="190">
        <f t="shared" si="1"/>
        <v>27</v>
      </c>
      <c r="H47" s="26"/>
      <c r="I47" s="26"/>
      <c r="J47" s="26"/>
      <c r="K47" s="26"/>
      <c r="L47" s="26"/>
      <c r="M47" s="26"/>
      <c r="N47" s="26"/>
      <c r="O47" s="26"/>
      <c r="P47" s="124"/>
    </row>
    <row r="48" spans="2:16" x14ac:dyDescent="0.2">
      <c r="B48" s="123"/>
      <c r="C48" s="179" t="s">
        <v>183</v>
      </c>
      <c r="D48" s="188">
        <v>8</v>
      </c>
      <c r="E48" s="189">
        <f t="shared" si="0"/>
        <v>10</v>
      </c>
      <c r="F48" s="188">
        <v>8</v>
      </c>
      <c r="G48" s="190">
        <f t="shared" si="1"/>
        <v>10</v>
      </c>
      <c r="H48" s="26"/>
      <c r="I48" s="26"/>
      <c r="J48" s="26"/>
      <c r="K48" s="26"/>
      <c r="L48" s="26"/>
      <c r="M48" s="26"/>
      <c r="N48" s="26"/>
      <c r="O48" s="26"/>
      <c r="P48" s="124"/>
    </row>
    <row r="49" spans="2:16" x14ac:dyDescent="0.2">
      <c r="B49" s="123"/>
      <c r="C49" s="179" t="s">
        <v>184</v>
      </c>
      <c r="D49" s="188">
        <v>25</v>
      </c>
      <c r="E49" s="189">
        <f t="shared" si="0"/>
        <v>27</v>
      </c>
      <c r="F49" s="188">
        <v>25</v>
      </c>
      <c r="G49" s="190">
        <f t="shared" si="1"/>
        <v>27</v>
      </c>
      <c r="H49" s="26"/>
      <c r="I49" s="26"/>
      <c r="J49" s="26"/>
      <c r="K49" s="26"/>
      <c r="L49" s="26"/>
      <c r="M49" s="26"/>
      <c r="N49" s="26"/>
      <c r="O49" s="26"/>
      <c r="P49" s="124"/>
    </row>
    <row r="50" spans="2:16" x14ac:dyDescent="0.2">
      <c r="B50" s="123"/>
      <c r="C50" s="179" t="s">
        <v>185</v>
      </c>
      <c r="D50" s="188">
        <v>25</v>
      </c>
      <c r="E50" s="189">
        <f t="shared" si="0"/>
        <v>27</v>
      </c>
      <c r="F50" s="188">
        <v>25</v>
      </c>
      <c r="G50" s="190">
        <f t="shared" si="1"/>
        <v>27</v>
      </c>
      <c r="H50" s="26"/>
      <c r="I50" s="26"/>
      <c r="J50" s="26"/>
      <c r="K50" s="26"/>
      <c r="L50" s="26"/>
      <c r="M50" s="26"/>
      <c r="N50" s="26"/>
      <c r="O50" s="26"/>
      <c r="P50" s="124"/>
    </row>
    <row r="51" spans="2:16" x14ac:dyDescent="0.2">
      <c r="B51" s="123"/>
      <c r="C51" s="179" t="s">
        <v>186</v>
      </c>
      <c r="D51" s="188">
        <v>23</v>
      </c>
      <c r="E51" s="189">
        <f t="shared" si="0"/>
        <v>25</v>
      </c>
      <c r="F51" s="188">
        <v>23</v>
      </c>
      <c r="G51" s="190">
        <f t="shared" si="1"/>
        <v>25</v>
      </c>
      <c r="H51" s="26"/>
      <c r="I51" s="26"/>
      <c r="J51" s="26"/>
      <c r="K51" s="26"/>
      <c r="L51" s="26"/>
      <c r="M51" s="26"/>
      <c r="N51" s="26"/>
      <c r="O51" s="26"/>
      <c r="P51" s="124"/>
    </row>
    <row r="52" spans="2:16" x14ac:dyDescent="0.2">
      <c r="B52" s="123"/>
      <c r="C52" s="179" t="s">
        <v>187</v>
      </c>
      <c r="D52" s="188">
        <v>25</v>
      </c>
      <c r="E52" s="189">
        <f t="shared" si="0"/>
        <v>27</v>
      </c>
      <c r="F52" s="188">
        <v>25</v>
      </c>
      <c r="G52" s="190">
        <f t="shared" si="1"/>
        <v>27</v>
      </c>
      <c r="H52" s="26"/>
      <c r="I52" s="26"/>
      <c r="J52" s="26"/>
      <c r="K52" s="26"/>
      <c r="L52" s="26"/>
      <c r="M52" s="26"/>
      <c r="N52" s="26"/>
      <c r="O52" s="26"/>
      <c r="P52" s="124"/>
    </row>
    <row r="53" spans="2:16" x14ac:dyDescent="0.2">
      <c r="B53" s="123"/>
      <c r="C53" s="179" t="s">
        <v>188</v>
      </c>
      <c r="D53" s="188">
        <v>25</v>
      </c>
      <c r="E53" s="189">
        <f t="shared" si="0"/>
        <v>27</v>
      </c>
      <c r="F53" s="188">
        <v>25</v>
      </c>
      <c r="G53" s="190">
        <f t="shared" si="1"/>
        <v>27</v>
      </c>
      <c r="H53" s="26"/>
      <c r="I53" s="26"/>
      <c r="J53" s="26"/>
      <c r="K53" s="26"/>
      <c r="L53" s="26"/>
      <c r="M53" s="26"/>
      <c r="N53" s="26"/>
      <c r="O53" s="26"/>
      <c r="P53" s="124"/>
    </row>
    <row r="54" spans="2:16" x14ac:dyDescent="0.2">
      <c r="B54" s="123"/>
      <c r="C54" s="179" t="s">
        <v>189</v>
      </c>
      <c r="D54" s="188">
        <v>25</v>
      </c>
      <c r="E54" s="189">
        <f t="shared" si="0"/>
        <v>27</v>
      </c>
      <c r="F54" s="188">
        <v>25</v>
      </c>
      <c r="G54" s="190">
        <f t="shared" si="1"/>
        <v>27</v>
      </c>
      <c r="H54" s="26"/>
      <c r="I54" s="26"/>
      <c r="J54" s="26"/>
      <c r="K54" s="26"/>
      <c r="L54" s="26"/>
      <c r="M54" s="26"/>
      <c r="N54" s="26"/>
      <c r="O54" s="26"/>
      <c r="P54" s="124"/>
    </row>
    <row r="55" spans="2:16" x14ac:dyDescent="0.2">
      <c r="B55" s="123"/>
      <c r="C55" s="179" t="s">
        <v>190</v>
      </c>
      <c r="D55" s="188">
        <v>18</v>
      </c>
      <c r="E55" s="189">
        <f t="shared" si="0"/>
        <v>20</v>
      </c>
      <c r="F55" s="188">
        <v>18</v>
      </c>
      <c r="G55" s="190">
        <f t="shared" si="1"/>
        <v>20</v>
      </c>
      <c r="H55" s="26"/>
      <c r="I55" s="26"/>
      <c r="J55" s="26"/>
      <c r="K55" s="26"/>
      <c r="L55" s="26"/>
      <c r="M55" s="26"/>
      <c r="N55" s="26"/>
      <c r="O55" s="26"/>
      <c r="P55" s="124"/>
    </row>
    <row r="56" spans="2:16" x14ac:dyDescent="0.2">
      <c r="B56" s="123"/>
      <c r="C56" s="179" t="s">
        <v>191</v>
      </c>
      <c r="D56" s="188">
        <v>25</v>
      </c>
      <c r="E56" s="189">
        <f t="shared" si="0"/>
        <v>27</v>
      </c>
      <c r="F56" s="188">
        <v>25</v>
      </c>
      <c r="G56" s="190">
        <f t="shared" si="1"/>
        <v>27</v>
      </c>
      <c r="H56" s="26"/>
      <c r="I56" s="26"/>
      <c r="J56" s="26"/>
      <c r="K56" s="26"/>
      <c r="L56" s="26"/>
      <c r="M56" s="26"/>
      <c r="N56" s="26"/>
      <c r="O56" s="26"/>
      <c r="P56" s="124"/>
    </row>
    <row r="57" spans="2:16" x14ac:dyDescent="0.2">
      <c r="B57" s="123"/>
      <c r="C57" s="179" t="s">
        <v>192</v>
      </c>
      <c r="D57" s="188">
        <v>25</v>
      </c>
      <c r="E57" s="189">
        <f t="shared" si="0"/>
        <v>27</v>
      </c>
      <c r="F57" s="188">
        <v>25</v>
      </c>
      <c r="G57" s="190">
        <f t="shared" si="1"/>
        <v>27</v>
      </c>
      <c r="H57" s="26"/>
      <c r="I57" s="26"/>
      <c r="J57" s="26"/>
      <c r="K57" s="26"/>
      <c r="L57" s="26"/>
      <c r="M57" s="26"/>
      <c r="N57" s="26"/>
      <c r="O57" s="26"/>
      <c r="P57" s="124"/>
    </row>
    <row r="58" spans="2:16" x14ac:dyDescent="0.2">
      <c r="B58" s="123"/>
      <c r="C58" s="179" t="s">
        <v>193</v>
      </c>
      <c r="D58" s="188">
        <v>7</v>
      </c>
      <c r="E58" s="189">
        <f t="shared" si="0"/>
        <v>9</v>
      </c>
      <c r="F58" s="188">
        <v>7</v>
      </c>
      <c r="G58" s="190">
        <f t="shared" si="1"/>
        <v>9</v>
      </c>
      <c r="H58" s="26"/>
      <c r="I58" s="26"/>
      <c r="J58" s="26"/>
      <c r="K58" s="26"/>
      <c r="L58" s="26"/>
      <c r="M58" s="26"/>
      <c r="N58" s="26"/>
      <c r="O58" s="26"/>
      <c r="P58" s="124"/>
    </row>
    <row r="59" spans="2:16" x14ac:dyDescent="0.2">
      <c r="B59" s="123"/>
      <c r="C59" s="179" t="s">
        <v>194</v>
      </c>
      <c r="D59" s="188">
        <v>7.5</v>
      </c>
      <c r="E59" s="189">
        <f t="shared" si="0"/>
        <v>9.5</v>
      </c>
      <c r="F59" s="188">
        <v>7.5</v>
      </c>
      <c r="G59" s="190">
        <f t="shared" si="1"/>
        <v>9.5</v>
      </c>
      <c r="H59" s="26"/>
      <c r="I59" s="26"/>
      <c r="J59" s="26"/>
      <c r="K59" s="26"/>
      <c r="L59" s="26"/>
      <c r="M59" s="26"/>
      <c r="N59" s="26"/>
      <c r="O59" s="26"/>
      <c r="P59" s="124"/>
    </row>
    <row r="60" spans="2:16" x14ac:dyDescent="0.2">
      <c r="B60" s="123"/>
      <c r="C60" s="179" t="s">
        <v>195</v>
      </c>
      <c r="D60" s="188">
        <v>25</v>
      </c>
      <c r="E60" s="189">
        <f t="shared" si="0"/>
        <v>27</v>
      </c>
      <c r="F60" s="188">
        <v>25</v>
      </c>
      <c r="G60" s="190">
        <f t="shared" si="1"/>
        <v>27</v>
      </c>
      <c r="H60" s="26"/>
      <c r="I60" s="26"/>
      <c r="J60" s="26"/>
      <c r="K60" s="26"/>
      <c r="L60" s="26"/>
      <c r="M60" s="26"/>
      <c r="N60" s="26"/>
      <c r="O60" s="26"/>
      <c r="P60" s="124"/>
    </row>
    <row r="61" spans="2:16" x14ac:dyDescent="0.2">
      <c r="B61" s="123"/>
      <c r="C61" s="179" t="s">
        <v>196</v>
      </c>
      <c r="D61" s="188">
        <v>25</v>
      </c>
      <c r="E61" s="189">
        <f t="shared" si="0"/>
        <v>27</v>
      </c>
      <c r="F61" s="188">
        <v>25</v>
      </c>
      <c r="G61" s="190">
        <f t="shared" si="1"/>
        <v>27</v>
      </c>
      <c r="H61" s="26"/>
      <c r="I61" s="26"/>
      <c r="J61" s="26"/>
      <c r="K61" s="26"/>
      <c r="L61" s="26"/>
      <c r="M61" s="26"/>
      <c r="N61" s="26"/>
      <c r="O61" s="26"/>
      <c r="P61" s="124"/>
    </row>
    <row r="62" spans="2:16" x14ac:dyDescent="0.2">
      <c r="B62" s="123"/>
      <c r="C62" s="179" t="s">
        <v>197</v>
      </c>
      <c r="D62" s="188">
        <v>25</v>
      </c>
      <c r="E62" s="189">
        <f t="shared" si="0"/>
        <v>27</v>
      </c>
      <c r="F62" s="188">
        <v>25</v>
      </c>
      <c r="G62" s="190">
        <f t="shared" si="1"/>
        <v>27</v>
      </c>
      <c r="H62" s="26"/>
      <c r="I62" s="26"/>
      <c r="J62" s="26"/>
      <c r="K62" s="26"/>
      <c r="L62" s="26"/>
      <c r="M62" s="26"/>
      <c r="N62" s="26"/>
      <c r="O62" s="26"/>
      <c r="P62" s="124"/>
    </row>
    <row r="63" spans="2:16" x14ac:dyDescent="0.2">
      <c r="B63" s="123"/>
      <c r="C63" s="179" t="s">
        <v>198</v>
      </c>
      <c r="D63" s="188">
        <v>25</v>
      </c>
      <c r="E63" s="189">
        <f t="shared" si="0"/>
        <v>27</v>
      </c>
      <c r="F63" s="188">
        <v>25</v>
      </c>
      <c r="G63" s="190">
        <f t="shared" si="1"/>
        <v>27</v>
      </c>
      <c r="H63" s="26"/>
      <c r="I63" s="26"/>
      <c r="J63" s="26"/>
      <c r="K63" s="26"/>
      <c r="L63" s="26"/>
      <c r="M63" s="26"/>
      <c r="N63" s="26"/>
      <c r="O63" s="26"/>
      <c r="P63" s="124"/>
    </row>
    <row r="64" spans="2:16" x14ac:dyDescent="0.2">
      <c r="B64" s="123"/>
      <c r="C64" s="179" t="s">
        <v>199</v>
      </c>
      <c r="D64" s="188">
        <v>25</v>
      </c>
      <c r="E64" s="189">
        <f t="shared" si="0"/>
        <v>27</v>
      </c>
      <c r="F64" s="188">
        <v>25</v>
      </c>
      <c r="G64" s="190">
        <f t="shared" si="1"/>
        <v>27</v>
      </c>
      <c r="H64" s="26"/>
      <c r="I64" s="26"/>
      <c r="J64" s="26"/>
      <c r="K64" s="26"/>
      <c r="L64" s="26"/>
      <c r="M64" s="26"/>
      <c r="N64" s="26"/>
      <c r="O64" s="26"/>
      <c r="P64" s="124"/>
    </row>
    <row r="65" spans="2:16" x14ac:dyDescent="0.2">
      <c r="B65" s="123"/>
      <c r="C65" s="179" t="s">
        <v>200</v>
      </c>
      <c r="D65" s="188">
        <v>12</v>
      </c>
      <c r="E65" s="189">
        <f t="shared" si="0"/>
        <v>14</v>
      </c>
      <c r="F65" s="188">
        <v>12</v>
      </c>
      <c r="G65" s="190">
        <f t="shared" si="1"/>
        <v>14</v>
      </c>
      <c r="H65" s="26"/>
      <c r="I65" s="26"/>
      <c r="J65" s="26"/>
      <c r="K65" s="26"/>
      <c r="L65" s="26"/>
      <c r="M65" s="26"/>
      <c r="N65" s="26"/>
      <c r="O65" s="26"/>
      <c r="P65" s="124"/>
    </row>
    <row r="66" spans="2:16" x14ac:dyDescent="0.2">
      <c r="B66" s="123"/>
      <c r="C66" s="179" t="s">
        <v>201</v>
      </c>
      <c r="D66" s="188">
        <v>25</v>
      </c>
      <c r="E66" s="189">
        <f t="shared" si="0"/>
        <v>27</v>
      </c>
      <c r="F66" s="188">
        <v>25</v>
      </c>
      <c r="G66" s="190">
        <f t="shared" si="1"/>
        <v>27</v>
      </c>
      <c r="H66" s="26"/>
      <c r="I66" s="26"/>
      <c r="J66" s="26"/>
      <c r="K66" s="26"/>
      <c r="L66" s="26"/>
      <c r="M66" s="26"/>
      <c r="N66" s="26"/>
      <c r="O66" s="26"/>
      <c r="P66" s="124"/>
    </row>
    <row r="67" spans="2:16" x14ac:dyDescent="0.2">
      <c r="B67" s="123"/>
      <c r="C67" s="179" t="s">
        <v>202</v>
      </c>
      <c r="D67" s="188">
        <v>25</v>
      </c>
      <c r="E67" s="189">
        <f t="shared" si="0"/>
        <v>27</v>
      </c>
      <c r="F67" s="188">
        <v>25</v>
      </c>
      <c r="G67" s="190">
        <f t="shared" si="1"/>
        <v>27</v>
      </c>
      <c r="H67" s="26"/>
      <c r="I67" s="26"/>
      <c r="J67" s="26"/>
      <c r="K67" s="26"/>
      <c r="L67" s="26"/>
      <c r="M67" s="26"/>
      <c r="N67" s="26"/>
      <c r="O67" s="26"/>
      <c r="P67" s="124"/>
    </row>
    <row r="68" spans="2:16" x14ac:dyDescent="0.2">
      <c r="B68" s="123"/>
      <c r="C68" s="179" t="s">
        <v>203</v>
      </c>
      <c r="D68" s="188">
        <v>25</v>
      </c>
      <c r="E68" s="189">
        <f t="shared" si="0"/>
        <v>27</v>
      </c>
      <c r="F68" s="188">
        <v>25</v>
      </c>
      <c r="G68" s="190">
        <f t="shared" si="1"/>
        <v>27</v>
      </c>
      <c r="H68" s="26"/>
      <c r="I68" s="26"/>
      <c r="J68" s="26"/>
      <c r="K68" s="26"/>
      <c r="L68" s="26"/>
      <c r="M68" s="26"/>
      <c r="N68" s="26"/>
      <c r="O68" s="26"/>
      <c r="P68" s="124"/>
    </row>
    <row r="69" spans="2:16" x14ac:dyDescent="0.2">
      <c r="B69" s="123"/>
      <c r="C69" s="179" t="s">
        <v>204</v>
      </c>
      <c r="D69" s="188">
        <v>8</v>
      </c>
      <c r="E69" s="189">
        <f t="shared" si="0"/>
        <v>10</v>
      </c>
      <c r="F69" s="188">
        <v>8</v>
      </c>
      <c r="G69" s="190">
        <f t="shared" si="1"/>
        <v>10</v>
      </c>
      <c r="H69" s="26"/>
      <c r="I69" s="26"/>
      <c r="J69" s="26"/>
      <c r="K69" s="26"/>
      <c r="L69" s="26"/>
      <c r="M69" s="26"/>
      <c r="N69" s="26"/>
      <c r="O69" s="26"/>
      <c r="P69" s="124"/>
    </row>
    <row r="70" spans="2:16" x14ac:dyDescent="0.2">
      <c r="B70" s="123"/>
      <c r="C70" s="179" t="s">
        <v>205</v>
      </c>
      <c r="D70" s="188">
        <v>25</v>
      </c>
      <c r="E70" s="189">
        <f t="shared" si="0"/>
        <v>27</v>
      </c>
      <c r="F70" s="188">
        <v>25</v>
      </c>
      <c r="G70" s="190">
        <f t="shared" si="1"/>
        <v>27</v>
      </c>
      <c r="H70" s="26"/>
      <c r="I70" s="26"/>
      <c r="J70" s="26"/>
      <c r="K70" s="26"/>
      <c r="L70" s="26"/>
      <c r="M70" s="26"/>
      <c r="N70" s="26"/>
      <c r="O70" s="26"/>
      <c r="P70" s="124"/>
    </row>
    <row r="71" spans="2:16" x14ac:dyDescent="0.2">
      <c r="B71" s="123"/>
      <c r="C71" s="179" t="s">
        <v>206</v>
      </c>
      <c r="D71" s="188">
        <v>25</v>
      </c>
      <c r="E71" s="189">
        <f t="shared" si="0"/>
        <v>27</v>
      </c>
      <c r="F71" s="188">
        <v>25</v>
      </c>
      <c r="G71" s="190">
        <f t="shared" si="1"/>
        <v>27</v>
      </c>
      <c r="H71" s="26"/>
      <c r="I71" s="26"/>
      <c r="J71" s="26"/>
      <c r="K71" s="26"/>
      <c r="L71" s="26"/>
      <c r="M71" s="26"/>
      <c r="N71" s="26"/>
      <c r="O71" s="26"/>
      <c r="P71" s="124"/>
    </row>
    <row r="72" spans="2:16" x14ac:dyDescent="0.2">
      <c r="B72" s="123"/>
      <c r="C72" s="179" t="s">
        <v>207</v>
      </c>
      <c r="D72" s="188">
        <v>25</v>
      </c>
      <c r="E72" s="189">
        <f t="shared" si="0"/>
        <v>27</v>
      </c>
      <c r="F72" s="188">
        <v>25</v>
      </c>
      <c r="G72" s="190">
        <f t="shared" si="1"/>
        <v>27</v>
      </c>
      <c r="H72" s="26"/>
      <c r="I72" s="26"/>
      <c r="J72" s="26"/>
      <c r="K72" s="26"/>
      <c r="L72" s="26"/>
      <c r="M72" s="26"/>
      <c r="N72" s="26"/>
      <c r="O72" s="26"/>
      <c r="P72" s="124"/>
    </row>
    <row r="73" spans="2:16" x14ac:dyDescent="0.2">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
      <c r="B74" s="123"/>
      <c r="C74" s="179" t="s">
        <v>209</v>
      </c>
      <c r="D74" s="188">
        <v>2</v>
      </c>
      <c r="E74" s="189">
        <f t="shared" si="2"/>
        <v>4</v>
      </c>
      <c r="F74" s="188">
        <v>2</v>
      </c>
      <c r="G74" s="190">
        <f t="shared" si="3"/>
        <v>4</v>
      </c>
      <c r="H74" s="26"/>
      <c r="I74" s="26"/>
      <c r="J74" s="26"/>
      <c r="K74" s="26"/>
      <c r="L74" s="26"/>
      <c r="M74" s="26"/>
      <c r="N74" s="26"/>
      <c r="O74" s="26"/>
      <c r="P74" s="124"/>
    </row>
    <row r="75" spans="2:16" x14ac:dyDescent="0.2">
      <c r="B75" s="123"/>
      <c r="C75" s="179" t="s">
        <v>210</v>
      </c>
      <c r="D75" s="188">
        <v>25</v>
      </c>
      <c r="E75" s="189">
        <f t="shared" si="2"/>
        <v>27</v>
      </c>
      <c r="F75" s="188">
        <v>25</v>
      </c>
      <c r="G75" s="190">
        <f t="shared" si="3"/>
        <v>27</v>
      </c>
      <c r="H75" s="26"/>
      <c r="I75" s="26"/>
      <c r="J75" s="26"/>
      <c r="K75" s="26"/>
      <c r="L75" s="26"/>
      <c r="M75" s="26"/>
      <c r="N75" s="26"/>
      <c r="O75" s="26"/>
      <c r="P75" s="124"/>
    </row>
    <row r="76" spans="2:16" x14ac:dyDescent="0.2">
      <c r="B76" s="123"/>
      <c r="C76" s="179" t="s">
        <v>211</v>
      </c>
      <c r="D76" s="188">
        <v>25</v>
      </c>
      <c r="E76" s="189">
        <f t="shared" si="2"/>
        <v>27</v>
      </c>
      <c r="F76" s="188">
        <v>25</v>
      </c>
      <c r="G76" s="190">
        <f t="shared" si="3"/>
        <v>27</v>
      </c>
      <c r="H76" s="26"/>
      <c r="I76" s="26"/>
      <c r="J76" s="26"/>
      <c r="K76" s="26"/>
      <c r="L76" s="26"/>
      <c r="M76" s="26"/>
      <c r="N76" s="26"/>
      <c r="O76" s="26"/>
      <c r="P76" s="124"/>
    </row>
    <row r="77" spans="2:16" x14ac:dyDescent="0.2">
      <c r="B77" s="123"/>
      <c r="C77" s="179" t="s">
        <v>212</v>
      </c>
      <c r="D77" s="188">
        <v>13</v>
      </c>
      <c r="E77" s="189">
        <f t="shared" si="2"/>
        <v>15</v>
      </c>
      <c r="F77" s="188">
        <v>13</v>
      </c>
      <c r="G77" s="190">
        <f t="shared" si="3"/>
        <v>15</v>
      </c>
      <c r="H77" s="26"/>
      <c r="I77" s="26"/>
      <c r="J77" s="26"/>
      <c r="K77" s="26"/>
      <c r="L77" s="26"/>
      <c r="M77" s="26"/>
      <c r="N77" s="26"/>
      <c r="O77" s="26"/>
      <c r="P77" s="124"/>
    </row>
    <row r="78" spans="2:16" x14ac:dyDescent="0.2">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
      <c r="B79" s="123"/>
      <c r="C79" s="164" t="s">
        <v>214</v>
      </c>
      <c r="D79" s="41">
        <v>94.3</v>
      </c>
      <c r="E79" s="189">
        <f t="shared" si="2"/>
        <v>96.3</v>
      </c>
      <c r="F79" s="41">
        <v>94.3</v>
      </c>
      <c r="G79" s="190">
        <f t="shared" si="3"/>
        <v>96.3</v>
      </c>
      <c r="H79" s="26"/>
      <c r="I79" s="26"/>
      <c r="J79" s="26"/>
      <c r="K79" s="26"/>
      <c r="L79" s="26"/>
      <c r="M79" s="26"/>
      <c r="N79" s="26"/>
      <c r="O79" s="26"/>
      <c r="P79" s="124"/>
    </row>
    <row r="80" spans="2:16" x14ac:dyDescent="0.2">
      <c r="B80" s="123"/>
      <c r="C80" s="164" t="s">
        <v>215</v>
      </c>
      <c r="D80" s="41"/>
      <c r="E80" s="41"/>
      <c r="F80" s="41"/>
      <c r="G80" s="36"/>
      <c r="H80" s="26"/>
      <c r="I80" s="26"/>
      <c r="J80" s="26"/>
      <c r="K80" s="26"/>
      <c r="L80" s="26"/>
      <c r="M80" s="26"/>
      <c r="N80" s="26"/>
      <c r="O80" s="26"/>
      <c r="P80" s="124"/>
    </row>
    <row r="81" spans="2:16" x14ac:dyDescent="0.2">
      <c r="B81" s="123"/>
      <c r="C81" s="164" t="s">
        <v>216</v>
      </c>
      <c r="D81" s="41"/>
      <c r="E81" s="41"/>
      <c r="F81" s="41"/>
      <c r="G81" s="36"/>
      <c r="H81" s="26"/>
      <c r="I81" s="26"/>
      <c r="J81" s="26"/>
      <c r="K81" s="26"/>
      <c r="L81" s="26"/>
      <c r="M81" s="26"/>
      <c r="N81" s="26"/>
      <c r="O81" s="26"/>
      <c r="P81" s="124"/>
    </row>
    <row r="82" spans="2:16" x14ac:dyDescent="0.2">
      <c r="B82" s="123"/>
      <c r="C82" s="26"/>
      <c r="D82" s="26"/>
      <c r="E82" s="26"/>
      <c r="F82" s="26"/>
      <c r="G82" s="26"/>
      <c r="H82" s="26"/>
      <c r="I82" s="26"/>
      <c r="J82" s="26"/>
      <c r="K82" s="26"/>
      <c r="L82" s="26"/>
      <c r="M82" s="26"/>
      <c r="N82" s="26"/>
      <c r="O82" s="26"/>
      <c r="P82" s="124"/>
    </row>
    <row r="83" spans="2:16" x14ac:dyDescent="0.2">
      <c r="B83" s="123"/>
      <c r="C83" s="26" t="s">
        <v>217</v>
      </c>
      <c r="D83" s="26"/>
      <c r="E83" s="26"/>
      <c r="F83" s="26"/>
      <c r="G83" s="26"/>
      <c r="H83" s="26"/>
      <c r="I83" s="26"/>
      <c r="J83" s="26"/>
      <c r="K83" s="26"/>
      <c r="L83" s="26"/>
      <c r="M83" s="26"/>
      <c r="N83" s="26"/>
      <c r="O83" s="26"/>
      <c r="P83" s="124"/>
    </row>
    <row r="84" spans="2:16" ht="45.75" thickBot="1" x14ac:dyDescent="0.2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5" thickTop="1" x14ac:dyDescent="0.2">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8.8296053765286625E-2</v>
      </c>
      <c r="J603" s="167">
        <f>IFERROR(VLOOKUP((VLOOKUP('Stage 2'!$E$9,Lookups!$C$639:$D$647,2,FALSE)&amp;"|"&amp;"General"&amp;"|"&amp;"FALSE"&amp;"|"&amp;VLOOKUP('Stage 2'!$E$11,Lookups!$C$613:$E$635,3,FALSE)&amp;"|"&amp;"FreeDrain"),$H$85:$O$345,3,FALSE), IFERROR(VLOOKUP("General"&amp;"|"&amp;VLOOKUP('Stage 2'!$E$11,Lookups!$C$613:$E$635,3,FALSE),$K$85:$O$345,3,FALSE),VLOOKUP("General",D85:O345,12,FALSE)))</f>
        <v>19.121686908953265</v>
      </c>
      <c r="K603" s="26"/>
      <c r="L603" s="26"/>
      <c r="M603" s="26"/>
      <c r="N603" s="26"/>
      <c r="O603" s="26"/>
      <c r="P603" s="124"/>
    </row>
    <row r="604" spans="2:16" x14ac:dyDescent="0.2">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
      <c r="B607" s="123"/>
      <c r="C607" s="165" t="s">
        <v>258</v>
      </c>
      <c r="D607" s="165" t="s">
        <v>258</v>
      </c>
      <c r="E607" s="165" t="s">
        <v>258</v>
      </c>
      <c r="F607" s="165" t="s">
        <v>258</v>
      </c>
      <c r="G607" s="41" t="s">
        <v>263</v>
      </c>
      <c r="H607" s="41" t="str">
        <f t="shared" ref="H607:H609" si="26">"|"&amp;"|"&amp;"|"&amp;G607</f>
        <v>|||Residential urban land</v>
      </c>
      <c r="I607" s="119">
        <f>VLOOKUP('Stage 2'!E11,Lookups!C613:H635,6,FALSE)</f>
        <v>1.5512920268999992</v>
      </c>
      <c r="J607" s="34">
        <f>VLOOKUP('Stage 2'!E11,Lookups!C613:K635,9,FALSE)</f>
        <v>14.445715171499996</v>
      </c>
      <c r="K607" s="26"/>
      <c r="L607" s="26"/>
      <c r="M607" s="26"/>
      <c r="N607" s="26"/>
      <c r="O607" s="26"/>
      <c r="P607" s="124"/>
    </row>
    <row r="608" spans="2:16" x14ac:dyDescent="0.2">
      <c r="B608" s="123"/>
      <c r="C608" s="165" t="s">
        <v>258</v>
      </c>
      <c r="D608" s="165" t="s">
        <v>258</v>
      </c>
      <c r="E608" s="165" t="s">
        <v>258</v>
      </c>
      <c r="F608" s="165" t="s">
        <v>258</v>
      </c>
      <c r="G608" s="41" t="s">
        <v>264</v>
      </c>
      <c r="H608" s="41" t="str">
        <f t="shared" si="26"/>
        <v>|||Commercial/industrial urban land</v>
      </c>
      <c r="I608" s="119">
        <f>VLOOKUP('Stage 2'!E11,Lookups!C613:I635,7,FALSE)</f>
        <v>1.1350917269999994</v>
      </c>
      <c r="J608" s="34">
        <f>VLOOKUP('Stage 2'!E11,Lookups!C613:M635,10,FALSE)</f>
        <v>7.7043814247999975</v>
      </c>
      <c r="K608" s="26"/>
      <c r="L608" s="26"/>
      <c r="M608" s="26"/>
      <c r="N608" s="26"/>
      <c r="O608" s="26"/>
      <c r="P608" s="124"/>
    </row>
    <row r="609" spans="2:16" x14ac:dyDescent="0.2">
      <c r="B609" s="123"/>
      <c r="C609" s="165" t="s">
        <v>258</v>
      </c>
      <c r="D609" s="165" t="s">
        <v>258</v>
      </c>
      <c r="E609" s="165" t="s">
        <v>258</v>
      </c>
      <c r="F609" s="165" t="s">
        <v>258</v>
      </c>
      <c r="G609" s="41" t="s">
        <v>265</v>
      </c>
      <c r="H609" s="41" t="str">
        <f t="shared" si="26"/>
        <v>|||Open urban land</v>
      </c>
      <c r="I609" s="119">
        <f>VLOOKUP('Stage 2'!E11,Lookups!C613:J635,8,FALSE)</f>
        <v>0.83240059979999959</v>
      </c>
      <c r="J609" s="34">
        <f>VLOOKUP('Stage 2'!E11,Lookups!C613:P635,11,FALSE)</f>
        <v>8.5153689431999986</v>
      </c>
      <c r="K609" s="26"/>
      <c r="L609" s="26"/>
      <c r="M609" s="26"/>
      <c r="N609" s="26"/>
      <c r="O609" s="26"/>
      <c r="P609" s="124"/>
    </row>
    <row r="610" spans="2:16" x14ac:dyDescent="0.2">
      <c r="B610" s="123"/>
      <c r="C610" s="26"/>
      <c r="D610" s="26"/>
      <c r="E610" s="26"/>
      <c r="F610" s="26"/>
      <c r="G610" s="26"/>
      <c r="H610" s="26"/>
      <c r="I610" s="27"/>
      <c r="J610" s="27"/>
      <c r="K610" s="26"/>
      <c r="L610" s="26"/>
      <c r="M610" s="26"/>
      <c r="N610" s="26"/>
      <c r="O610" s="26"/>
      <c r="P610" s="124"/>
    </row>
    <row r="611" spans="2:16" x14ac:dyDescent="0.2">
      <c r="B611" s="123"/>
      <c r="C611" s="26" t="s">
        <v>266</v>
      </c>
      <c r="D611" s="26"/>
      <c r="E611" s="26"/>
      <c r="F611" s="26"/>
      <c r="G611" s="26"/>
      <c r="H611" s="26"/>
      <c r="I611" s="27"/>
      <c r="J611" s="27"/>
      <c r="K611" s="26"/>
      <c r="L611" s="26"/>
      <c r="M611" s="26"/>
      <c r="N611" s="26"/>
      <c r="O611" s="26"/>
      <c r="P611" s="124"/>
    </row>
    <row r="612" spans="2:16" ht="30.75" thickBot="1" x14ac:dyDescent="0.2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2">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
      <c r="B636" s="123"/>
      <c r="C636" s="26"/>
      <c r="D636" s="26"/>
      <c r="E636" s="26"/>
      <c r="F636" s="26"/>
      <c r="G636" s="26"/>
      <c r="H636" s="26"/>
      <c r="I636" s="27"/>
      <c r="J636" s="27"/>
      <c r="K636" s="26"/>
      <c r="L636" s="26"/>
      <c r="M636" s="26"/>
      <c r="N636" s="26"/>
      <c r="O636" s="26"/>
      <c r="P636" s="124"/>
    </row>
    <row r="637" spans="2:16" x14ac:dyDescent="0.2">
      <c r="B637" s="123"/>
      <c r="C637" s="26" t="s">
        <v>302</v>
      </c>
      <c r="D637" s="26"/>
      <c r="E637" s="26"/>
      <c r="F637" s="26"/>
      <c r="G637" s="26" t="s">
        <v>303</v>
      </c>
      <c r="H637" s="26"/>
      <c r="I637" s="26" t="s">
        <v>304</v>
      </c>
      <c r="J637" s="27"/>
      <c r="K637" s="26"/>
      <c r="L637" s="26"/>
      <c r="M637" s="26"/>
      <c r="N637" s="26"/>
      <c r="O637" s="26"/>
      <c r="P637" s="124"/>
    </row>
    <row r="638" spans="2:16" ht="15.75" thickBot="1" x14ac:dyDescent="0.25">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2">
      <c r="B639" s="123"/>
      <c r="C639" s="182" t="s">
        <v>231</v>
      </c>
      <c r="D639" s="187" t="s">
        <v>231</v>
      </c>
      <c r="E639" s="187" t="s">
        <v>254</v>
      </c>
      <c r="F639" s="26"/>
      <c r="G639" s="36" t="s">
        <v>237</v>
      </c>
      <c r="H639" s="26"/>
      <c r="I639" s="36" t="s">
        <v>117</v>
      </c>
      <c r="J639" s="27"/>
      <c r="K639" s="26"/>
      <c r="L639" s="26"/>
      <c r="M639" s="26"/>
      <c r="N639" s="26"/>
      <c r="O639" s="26"/>
      <c r="P639" s="124"/>
    </row>
    <row r="640" spans="2:16" x14ac:dyDescent="0.2">
      <c r="B640" s="123"/>
      <c r="C640" s="179" t="s">
        <v>107</v>
      </c>
      <c r="D640" s="183" t="s">
        <v>107</v>
      </c>
      <c r="E640" s="183" t="s">
        <v>255</v>
      </c>
      <c r="F640" s="26"/>
      <c r="G640" s="36" t="s">
        <v>238</v>
      </c>
      <c r="H640" s="26"/>
      <c r="I640" s="36" t="s">
        <v>237</v>
      </c>
      <c r="J640" s="27"/>
      <c r="K640" s="26"/>
      <c r="L640" s="26"/>
      <c r="M640" s="26"/>
      <c r="N640" s="26"/>
      <c r="O640" s="26"/>
      <c r="P640" s="124"/>
    </row>
    <row r="641" spans="2:16" x14ac:dyDescent="0.2">
      <c r="B641" s="123"/>
      <c r="C641" s="179" t="s">
        <v>250</v>
      </c>
      <c r="D641" s="183" t="s">
        <v>250</v>
      </c>
      <c r="E641" s="183" t="s">
        <v>257</v>
      </c>
      <c r="F641" s="26"/>
      <c r="G641" s="36" t="s">
        <v>239</v>
      </c>
      <c r="H641" s="26"/>
      <c r="I641" s="36" t="s">
        <v>238</v>
      </c>
      <c r="J641" s="27"/>
      <c r="K641" s="26"/>
      <c r="L641" s="26"/>
      <c r="M641" s="26"/>
      <c r="N641" s="26"/>
      <c r="O641" s="26"/>
      <c r="P641" s="124"/>
    </row>
    <row r="642" spans="2:16" x14ac:dyDescent="0.2">
      <c r="B642" s="123"/>
      <c r="C642" s="179" t="s">
        <v>245</v>
      </c>
      <c r="D642" s="29" t="s">
        <v>245</v>
      </c>
      <c r="E642" s="183" t="s">
        <v>257</v>
      </c>
      <c r="F642" s="26"/>
      <c r="G642" s="36" t="s">
        <v>240</v>
      </c>
      <c r="H642" s="26"/>
      <c r="I642" s="36" t="s">
        <v>239</v>
      </c>
      <c r="J642" s="27"/>
      <c r="K642" s="26"/>
      <c r="L642" s="26"/>
      <c r="M642" s="26"/>
      <c r="N642" s="26"/>
      <c r="O642" s="26"/>
      <c r="P642" s="124"/>
    </row>
    <row r="643" spans="2:16" x14ac:dyDescent="0.2">
      <c r="B643" s="123"/>
      <c r="C643" s="179" t="s">
        <v>246</v>
      </c>
      <c r="D643" s="212" t="s">
        <v>246</v>
      </c>
      <c r="E643" s="29" t="s">
        <v>256</v>
      </c>
      <c r="F643" s="26"/>
      <c r="G643" s="36" t="s">
        <v>241</v>
      </c>
      <c r="H643" s="26"/>
      <c r="I643" s="36" t="s">
        <v>240</v>
      </c>
      <c r="J643" s="27"/>
      <c r="K643" s="26"/>
      <c r="L643" s="26"/>
      <c r="M643" s="26"/>
      <c r="N643" s="26"/>
      <c r="O643" s="26"/>
      <c r="P643" s="124"/>
    </row>
    <row r="644" spans="2:16" x14ac:dyDescent="0.2">
      <c r="B644" s="123"/>
      <c r="C644" s="179" t="s">
        <v>247</v>
      </c>
      <c r="D644" s="212" t="s">
        <v>247</v>
      </c>
      <c r="E644" s="29" t="s">
        <v>256</v>
      </c>
      <c r="F644" s="26"/>
      <c r="G644" s="36" t="s">
        <v>310</v>
      </c>
      <c r="H644" s="26"/>
      <c r="I644" s="36" t="s">
        <v>241</v>
      </c>
      <c r="J644" s="27"/>
      <c r="K644" s="26"/>
      <c r="L644" s="26"/>
      <c r="M644" s="26"/>
      <c r="N644" s="26"/>
      <c r="O644" s="26"/>
      <c r="P644" s="124"/>
    </row>
    <row r="645" spans="2:16" x14ac:dyDescent="0.2">
      <c r="B645" s="123"/>
      <c r="C645" s="179" t="s">
        <v>248</v>
      </c>
      <c r="D645" s="212" t="s">
        <v>248</v>
      </c>
      <c r="E645" s="29" t="s">
        <v>256</v>
      </c>
      <c r="F645" s="26"/>
      <c r="G645" s="36" t="s">
        <v>242</v>
      </c>
      <c r="H645" s="26"/>
      <c r="I645" s="36" t="s">
        <v>242</v>
      </c>
      <c r="J645" s="27"/>
      <c r="K645" s="26"/>
      <c r="L645" s="26"/>
      <c r="M645" s="26"/>
      <c r="N645" s="26"/>
      <c r="O645" s="26"/>
      <c r="P645" s="124"/>
    </row>
    <row r="646" spans="2:16" x14ac:dyDescent="0.2">
      <c r="B646" s="123"/>
      <c r="C646" s="179" t="s">
        <v>249</v>
      </c>
      <c r="D646" s="212" t="s">
        <v>249</v>
      </c>
      <c r="E646" s="29" t="s">
        <v>257</v>
      </c>
      <c r="F646" s="26"/>
      <c r="G646" s="36" t="s">
        <v>243</v>
      </c>
      <c r="H646" s="26"/>
      <c r="I646" s="36" t="s">
        <v>243</v>
      </c>
      <c r="J646" s="27"/>
      <c r="K646" s="26"/>
      <c r="L646" s="26"/>
      <c r="M646" s="26"/>
      <c r="N646" s="26"/>
      <c r="O646" s="26"/>
      <c r="P646" s="124"/>
    </row>
    <row r="647" spans="2:16" x14ac:dyDescent="0.2">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
      <c r="B648" s="123"/>
      <c r="C648" s="26"/>
      <c r="D648" s="26"/>
      <c r="E648" s="26"/>
      <c r="F648" s="26"/>
      <c r="G648" s="172" t="s">
        <v>122</v>
      </c>
      <c r="H648" s="26"/>
      <c r="I648" s="172" t="s">
        <v>122</v>
      </c>
      <c r="J648" s="27"/>
      <c r="K648" s="26"/>
      <c r="L648" s="26"/>
      <c r="M648" s="26"/>
      <c r="N648" s="26"/>
      <c r="O648" s="26"/>
      <c r="P648" s="124"/>
    </row>
    <row r="649" spans="2:16" x14ac:dyDescent="0.2">
      <c r="B649" s="123"/>
      <c r="C649" s="26"/>
      <c r="D649" s="26"/>
      <c r="E649" s="26"/>
      <c r="F649" s="26"/>
      <c r="G649" s="172" t="s">
        <v>261</v>
      </c>
      <c r="H649" s="26"/>
      <c r="I649" s="172" t="s">
        <v>261</v>
      </c>
      <c r="J649" s="26"/>
      <c r="K649" s="26"/>
      <c r="L649" s="26"/>
      <c r="M649" s="26"/>
      <c r="N649" s="26"/>
      <c r="O649" s="26"/>
      <c r="P649" s="124"/>
    </row>
    <row r="650" spans="2:16" x14ac:dyDescent="0.2">
      <c r="B650" s="123"/>
      <c r="C650" s="26" t="s">
        <v>311</v>
      </c>
      <c r="D650" s="26"/>
      <c r="E650" s="26"/>
      <c r="F650" s="26"/>
      <c r="G650" s="172" t="s">
        <v>262</v>
      </c>
      <c r="H650" s="28"/>
      <c r="I650" s="172" t="s">
        <v>262</v>
      </c>
      <c r="J650" s="26"/>
      <c r="K650" s="26"/>
      <c r="L650" s="26"/>
      <c r="M650" s="26"/>
      <c r="N650" s="26"/>
      <c r="O650" s="26"/>
      <c r="P650" s="124"/>
    </row>
    <row r="651" spans="2:16" ht="15.75" thickBot="1" x14ac:dyDescent="0.25">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2">
      <c r="B652" s="123"/>
      <c r="C652" s="40" t="s">
        <v>109</v>
      </c>
      <c r="D652" s="41" t="s">
        <v>233</v>
      </c>
      <c r="E652" s="38" t="s">
        <v>315</v>
      </c>
      <c r="F652" s="26"/>
      <c r="G652" s="36" t="s">
        <v>316</v>
      </c>
      <c r="H652" s="26"/>
      <c r="I652" s="36" t="s">
        <v>316</v>
      </c>
      <c r="J652" s="26"/>
      <c r="K652" s="26"/>
      <c r="L652" s="26"/>
      <c r="M652" s="26"/>
      <c r="N652" s="26"/>
      <c r="O652" s="26"/>
      <c r="P652" s="124"/>
    </row>
    <row r="653" spans="2:16" x14ac:dyDescent="0.2">
      <c r="B653" s="123"/>
      <c r="C653" s="40" t="s">
        <v>317</v>
      </c>
      <c r="D653" s="41" t="s">
        <v>234</v>
      </c>
      <c r="E653" s="38" t="s">
        <v>318</v>
      </c>
      <c r="F653" s="26"/>
      <c r="G653" s="36" t="s">
        <v>265</v>
      </c>
      <c r="H653" s="26"/>
      <c r="I653" s="36" t="s">
        <v>265</v>
      </c>
      <c r="J653" s="26"/>
      <c r="K653" s="26"/>
      <c r="L653" s="26"/>
      <c r="M653" s="26"/>
      <c r="N653" s="26"/>
      <c r="O653" s="26"/>
      <c r="P653" s="124"/>
    </row>
    <row r="654" spans="2:16" x14ac:dyDescent="0.2">
      <c r="B654" s="123"/>
      <c r="C654" s="40" t="s">
        <v>319</v>
      </c>
      <c r="D654" s="41" t="s">
        <v>235</v>
      </c>
      <c r="E654" s="38" t="s">
        <v>320</v>
      </c>
      <c r="F654" s="26"/>
      <c r="G654" s="29" t="s">
        <v>260</v>
      </c>
      <c r="H654" s="26"/>
      <c r="I654" s="29" t="s">
        <v>260</v>
      </c>
      <c r="J654" s="26"/>
      <c r="K654" s="26"/>
      <c r="L654" s="26"/>
      <c r="M654" s="26"/>
      <c r="N654" s="26"/>
      <c r="O654" s="26"/>
      <c r="P654" s="124"/>
    </row>
    <row r="655" spans="2:16" x14ac:dyDescent="0.2">
      <c r="B655" s="123"/>
      <c r="C655" s="33" t="s">
        <v>321</v>
      </c>
      <c r="D655" s="41" t="s">
        <v>234</v>
      </c>
      <c r="E655" s="38" t="s">
        <v>318</v>
      </c>
      <c r="F655" s="26"/>
      <c r="G655" s="21"/>
      <c r="H655" s="26"/>
      <c r="I655" s="21"/>
      <c r="J655" s="26"/>
      <c r="K655" s="26"/>
      <c r="L655" s="26"/>
      <c r="M655" s="26"/>
      <c r="N655" s="26"/>
      <c r="O655" s="26"/>
      <c r="P655" s="124"/>
    </row>
    <row r="656" spans="2:16" x14ac:dyDescent="0.2">
      <c r="B656" s="123"/>
      <c r="C656" s="33" t="s">
        <v>322</v>
      </c>
      <c r="D656" s="41" t="s">
        <v>234</v>
      </c>
      <c r="E656" s="38" t="s">
        <v>318</v>
      </c>
      <c r="F656" s="26"/>
      <c r="G656" s="21"/>
      <c r="H656" s="26"/>
      <c r="I656" s="21"/>
      <c r="J656" s="26"/>
      <c r="K656" s="26"/>
      <c r="L656" s="26"/>
      <c r="M656" s="26"/>
      <c r="N656" s="26"/>
      <c r="O656" s="26"/>
      <c r="P656" s="124"/>
    </row>
    <row r="657" spans="2:16" x14ac:dyDescent="0.2">
      <c r="B657" s="123"/>
      <c r="C657" s="40" t="s">
        <v>323</v>
      </c>
      <c r="D657" s="41" t="s">
        <v>234</v>
      </c>
      <c r="E657" s="36" t="s">
        <v>318</v>
      </c>
      <c r="F657" s="26"/>
      <c r="G657" s="21"/>
      <c r="H657" s="26"/>
      <c r="I657" s="21"/>
      <c r="J657" s="26"/>
      <c r="K657" s="26"/>
      <c r="L657" s="26"/>
      <c r="M657" s="26"/>
      <c r="N657" s="26"/>
      <c r="O657" s="26"/>
      <c r="P657" s="124"/>
    </row>
    <row r="658" spans="2:16" x14ac:dyDescent="0.2">
      <c r="B658" s="123"/>
      <c r="C658" s="26"/>
      <c r="D658" s="27"/>
      <c r="E658" s="26"/>
      <c r="F658" s="26"/>
      <c r="G658" s="21"/>
      <c r="H658" s="26"/>
      <c r="I658" s="21"/>
      <c r="J658" s="26"/>
      <c r="K658" s="26"/>
      <c r="L658" s="26"/>
      <c r="M658" s="26"/>
      <c r="N658" s="26"/>
      <c r="O658" s="26"/>
      <c r="P658" s="124"/>
    </row>
    <row r="659" spans="2:16" x14ac:dyDescent="0.2">
      <c r="B659" s="123"/>
      <c r="C659" s="26" t="s">
        <v>324</v>
      </c>
      <c r="D659" s="27"/>
      <c r="E659" s="26"/>
      <c r="F659" s="26"/>
      <c r="G659" s="21"/>
      <c r="H659" s="26"/>
      <c r="I659" s="21"/>
      <c r="J659" s="26"/>
      <c r="K659" s="26"/>
      <c r="L659" s="26"/>
      <c r="M659" s="26"/>
      <c r="N659" s="26"/>
      <c r="O659" s="26"/>
      <c r="P659" s="124"/>
    </row>
    <row r="660" spans="2:16" ht="15.75" thickBot="1" x14ac:dyDescent="0.25">
      <c r="B660" s="123"/>
      <c r="C660" s="170" t="s">
        <v>220</v>
      </c>
      <c r="D660" s="35" t="s">
        <v>306</v>
      </c>
      <c r="E660" s="26"/>
      <c r="F660" s="26"/>
      <c r="G660" s="21"/>
      <c r="H660" s="26"/>
      <c r="I660" s="26"/>
      <c r="J660" s="26"/>
      <c r="K660" s="26"/>
      <c r="L660" s="26"/>
      <c r="M660" s="26"/>
      <c r="N660" s="26"/>
      <c r="O660" s="26"/>
      <c r="P660" s="124"/>
    </row>
    <row r="661" spans="2:16" ht="15" thickTop="1" x14ac:dyDescent="0.2">
      <c r="B661" s="123"/>
      <c r="C661" s="33" t="s">
        <v>325</v>
      </c>
      <c r="D661" s="34" t="b">
        <v>1</v>
      </c>
      <c r="E661" s="26"/>
      <c r="F661" s="26"/>
      <c r="G661" s="21"/>
      <c r="H661" s="26"/>
      <c r="I661" s="26"/>
      <c r="J661" s="26"/>
      <c r="K661" s="26"/>
      <c r="L661" s="26"/>
      <c r="M661" s="26"/>
      <c r="N661" s="26"/>
      <c r="O661" s="26"/>
      <c r="P661" s="124"/>
    </row>
    <row r="662" spans="2:16" x14ac:dyDescent="0.2">
      <c r="B662" s="123"/>
      <c r="C662" s="33" t="s">
        <v>113</v>
      </c>
      <c r="D662" s="34" t="b">
        <v>0</v>
      </c>
      <c r="E662" s="26"/>
      <c r="F662" s="26"/>
      <c r="G662" s="21"/>
      <c r="H662" s="26"/>
      <c r="I662" s="26"/>
      <c r="J662" s="26"/>
      <c r="K662" s="26"/>
      <c r="L662" s="26"/>
      <c r="M662" s="26"/>
      <c r="N662" s="26"/>
      <c r="O662" s="26"/>
      <c r="P662" s="124"/>
    </row>
    <row r="663" spans="2:16" x14ac:dyDescent="0.2">
      <c r="B663" s="123"/>
      <c r="C663" s="26"/>
      <c r="D663" s="27"/>
      <c r="E663" s="27"/>
      <c r="F663" s="26"/>
      <c r="G663" s="21"/>
      <c r="H663" s="26"/>
      <c r="I663" s="21"/>
      <c r="J663" s="21"/>
      <c r="K663" s="21"/>
      <c r="L663" s="21"/>
      <c r="M663" s="21"/>
      <c r="N663" s="21"/>
      <c r="O663" s="21"/>
      <c r="P663" s="124"/>
    </row>
    <row r="664" spans="2:16" ht="15" thickBot="1" x14ac:dyDescent="0.25">
      <c r="B664" s="184"/>
      <c r="C664" s="160"/>
      <c r="D664" s="161"/>
      <c r="E664" s="161"/>
      <c r="F664" s="160"/>
      <c r="G664" s="162"/>
      <c r="H664" s="162"/>
      <c r="I664" s="162"/>
      <c r="J664" s="162"/>
      <c r="K664" s="162"/>
      <c r="L664" s="162"/>
      <c r="M664" s="162"/>
      <c r="N664" s="162"/>
      <c r="O664" s="162"/>
      <c r="P664" s="185"/>
    </row>
    <row r="665" spans="2:16" ht="15" thickTop="1" x14ac:dyDescent="0.2">
      <c r="F665" s="36"/>
    </row>
    <row r="666" spans="2:16" x14ac:dyDescent="0.2">
      <c r="F666" s="36"/>
      <c r="G666" s="36"/>
      <c r="H666" s="36"/>
      <c r="I666" s="34"/>
      <c r="J666" s="34"/>
    </row>
    <row r="667" spans="2:16" x14ac:dyDescent="0.2">
      <c r="F667" s="36"/>
      <c r="G667" s="36"/>
      <c r="H667" s="36"/>
      <c r="I667" s="34"/>
      <c r="J667" s="34"/>
    </row>
    <row r="668" spans="2:16" x14ac:dyDescent="0.2">
      <c r="F668" s="36"/>
      <c r="G668" s="36"/>
      <c r="H668" s="36"/>
      <c r="I668" s="34"/>
      <c r="J668" s="34"/>
    </row>
    <row r="669" spans="2:16" x14ac:dyDescent="0.2">
      <c r="F669" s="36"/>
      <c r="G669" s="36"/>
      <c r="H669" s="36"/>
      <c r="I669" s="34"/>
      <c r="J669" s="34"/>
    </row>
    <row r="670" spans="2:16" x14ac:dyDescent="0.2">
      <c r="F670" s="36"/>
      <c r="G670" s="36"/>
      <c r="H670" s="36"/>
      <c r="I670" s="34"/>
      <c r="J670" s="34"/>
    </row>
    <row r="671" spans="2:16" x14ac:dyDescent="0.2">
      <c r="F671" s="36"/>
      <c r="G671" s="36"/>
      <c r="H671" s="36"/>
      <c r="I671" s="34"/>
      <c r="J671" s="34"/>
    </row>
    <row r="672" spans="2:16" x14ac:dyDescent="0.2">
      <c r="F672" s="36"/>
      <c r="G672" s="36"/>
      <c r="H672" s="36"/>
      <c r="I672" s="34"/>
      <c r="J672" s="34"/>
    </row>
    <row r="673" spans="6:10" x14ac:dyDescent="0.2">
      <c r="F673" s="36"/>
      <c r="G673" s="36"/>
      <c r="H673" s="36"/>
      <c r="I673" s="34"/>
      <c r="J673" s="34"/>
    </row>
    <row r="674" spans="6:10" x14ac:dyDescent="0.2">
      <c r="F674" s="36"/>
      <c r="G674" s="36"/>
      <c r="H674" s="36"/>
      <c r="I674" s="34"/>
      <c r="J674" s="34"/>
    </row>
    <row r="675" spans="6:10" x14ac:dyDescent="0.2">
      <c r="F675" s="36"/>
      <c r="G675" s="36"/>
      <c r="H675" s="36"/>
      <c r="I675" s="34"/>
      <c r="J675" s="34"/>
    </row>
    <row r="676" spans="6:10" x14ac:dyDescent="0.2">
      <c r="F676" s="36"/>
      <c r="G676" s="36"/>
      <c r="H676" s="36"/>
      <c r="I676" s="34"/>
      <c r="J676" s="34"/>
    </row>
    <row r="677" spans="6:10" x14ac:dyDescent="0.2">
      <c r="F677" s="36"/>
      <c r="G677" s="36"/>
      <c r="H677" s="36"/>
      <c r="I677" s="34"/>
      <c r="J677" s="34"/>
    </row>
    <row r="678" spans="6:10" x14ac:dyDescent="0.2">
      <c r="F678" s="36"/>
      <c r="G678" s="36"/>
      <c r="H678" s="36"/>
      <c r="I678" s="34"/>
      <c r="J678" s="34"/>
    </row>
    <row r="679" spans="6:10" x14ac:dyDescent="0.2">
      <c r="F679" s="36"/>
      <c r="G679" s="36"/>
      <c r="H679" s="36"/>
      <c r="I679" s="34"/>
      <c r="J679" s="34"/>
    </row>
    <row r="680" spans="6:10" x14ac:dyDescent="0.2">
      <c r="F680" s="36"/>
      <c r="G680" s="36"/>
      <c r="H680" s="36"/>
      <c r="I680" s="34"/>
      <c r="J680" s="34"/>
    </row>
    <row r="681" spans="6:10" x14ac:dyDescent="0.2">
      <c r="F681" s="36"/>
      <c r="G681" s="36"/>
      <c r="H681" s="36"/>
      <c r="I681" s="34"/>
      <c r="J681" s="34"/>
    </row>
    <row r="682" spans="6:10" x14ac:dyDescent="0.2">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84F96350E2A543B10E33365FC7396B" ma:contentTypeVersion="16" ma:contentTypeDescription="Create a new document." ma:contentTypeScope="" ma:versionID="056caef56f4261ad69ff348e1df6f090">
  <xsd:schema xmlns:xsd="http://www.w3.org/2001/XMLSchema" xmlns:xs="http://www.w3.org/2001/XMLSchema" xmlns:p="http://schemas.microsoft.com/office/2006/metadata/properties" xmlns:ns2="d98fbebc-a3bb-43c9-93d3-b6d9b7a3dd62" xmlns:ns3="c667b8a4-d94f-4af6-b675-49566d897c15" targetNamespace="http://schemas.microsoft.com/office/2006/metadata/properties" ma:root="true" ma:fieldsID="f4a94500ad9ae8880ef8906b9c48b41c" ns2:_="" ns3:_="">
    <xsd:import namespace="d98fbebc-a3bb-43c9-93d3-b6d9b7a3dd62"/>
    <xsd:import namespace="c667b8a4-d94f-4af6-b675-49566d897c1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8fbebc-a3bb-43c9-93d3-b6d9b7a3dd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b16f3a1-1787-4f20-b5e7-d26475233417"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67b8a4-d94f-4af6-b675-49566d897c1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349624f-4b19-4a02-93d8-d66b09fe6238}" ma:internalName="TaxCatchAll" ma:showField="CatchAllData" ma:web="c667b8a4-d94f-4af6-b675-49566d897c15">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667b8a4-d94f-4af6-b675-49566d897c15">
      <Value>6</Value>
      <Value>10</Value>
      <Value>9</Value>
      <Value>8</Value>
      <Value>7</Value>
    </TaxCatchAll>
    <lcf76f155ced4ddcb4097134ff3c332f xmlns="d98fbebc-a3bb-43c9-93d3-b6d9b7a3dd62">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D90021-8EF0-4F72-B984-C8C00C3A6043}"/>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Ben Olds</cp:lastModifiedBy>
  <cp:revision/>
  <dcterms:created xsi:type="dcterms:W3CDTF">2021-10-14T13:24:34Z</dcterms:created>
  <dcterms:modified xsi:type="dcterms:W3CDTF">2023-04-26T10:50:23Z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0x010100F284F96350E2A543B10E33365FC7396B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