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xml" ContentType="application/vnd.ms-excel.rdrichvalue+xml"/>
  <Override PartName="/xl/richData/rdRichValueTypes.xml" ContentType="application/vnd.ms-excel.rdrichvaluetypes+xml"/>
  <Override PartName="/xl/richData/rdrichvaluestructure.xml" ContentType="application/vnd.ms-excel.rdrichvaluestruc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updateLinks="never" defaultThemeVersion="166925"/>
  <mc:AlternateContent xmlns:mc="http://schemas.openxmlformats.org/markup-compatibility/2006">
    <mc:Choice Requires="x15">
      <x15ac:absPath xmlns:x15ac="http://schemas.microsoft.com/office/spreadsheetml/2010/11/ac" url="G:\RM\153 Milton Road\Planning Submission\"/>
    </mc:Choice>
  </mc:AlternateContent>
  <xr:revisionPtr revIDLastSave="0" documentId="8_{88BD3444-B201-4895-BEDA-FE5CC6406352}" xr6:coauthVersionLast="36" xr6:coauthVersionMax="36"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0" yWindow="0" windowWidth="26025" windowHeight="7890" tabRatio="80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<sst xmlns="http://schemas.openxmlformats.org/spreadsheetml/2006/main" count="3028" uniqueCount="845">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</sst>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ill>
        <patternFill>
          <bgColor rgb="FFE2EFDA"/>
        </patternFill>
      </fill>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1" dataDxfId="109" headerRowBorderDxfId="110" tableBorderDxfId="108" totalsRowBorderDxfId="107">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6"/>
    <tableColumn id="2" xr3:uid="{D22CDBE7-9B75-4248-A951-0D061DAA9F1C}" name="Data entry column" dataDxfId="105"/>
    <tableColumn id="4" xr3:uid="{20424A8D-23FA-4C1D-B394-6A4A0726E8D6}" name="Additional data entry column" dataDxfId="10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3" dataDxfId="101" headerRowBorderDxfId="102" tableBorderDxfId="100">
  <autoFilter ref="A15:B23" xr:uid="{B50C45A2-2A77-478E-B226-DC5B3B2EA72E}">
    <filterColumn colId="0" hiddenButton="1"/>
    <filterColumn colId="1" hiddenButton="1"/>
  </autoFilter>
  <tableColumns count="2">
    <tableColumn id="1" xr3:uid="{FA8C78F6-50A3-498F-8975-6D1EC817B86B}" name="Description of values generated" dataDxfId="99"/>
    <tableColumn id="2" xr3:uid="{150A0AA5-FDF2-4BA1-A9A8-36A566F3E6CC}" name="Values generated" dataDxfId="98"/>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4"/>
    <tableColumn id="2" xr3:uid="{DA6AF240-7DDF-40CC-B3C9-0A6C10900A68}" name="Area (ha)" dataDxfId="83"/>
    <tableColumn id="4" xr3:uid="{D46D9DE3-2913-45A9-81EF-5C0B16A60B70}" name="Annual nitrogen nutrient export  _x000a_(kg TN/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dataDxfId="78"/>
    <tableColumn id="2" xr3:uid="{2BF0443C-5885-452F-9860-409F1647E1C1}" name="Area (ha)" dataDxfId="77"/>
    <tableColumn id="4" xr3:uid="{D4EA72A6-0C9C-4A1E-8AAC-10EB38F195A8}" name="Annual nitrogen nutrient export_x000a_(kg TN/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5" dataDxfId="74">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3"/>
    <tableColumn id="2" xr3:uid="{72D29FD7-7898-4191-A97D-55B2AC2A6039}" name="SuDS catchment area (ha)" dataDxfId="72"/>
    <tableColumn id="10" xr3:uid="{C118AB6C-A0C7-46A0-B4D4-823E8172F281}" name="Percentage of flow entering the SuDS (%)" dataDxfId="71"/>
    <tableColumn id="4" xr3:uid="{C9DF269B-9235-47CA-9628-CA0EAEA7E887}" name="Annual nitrogen inputs to SuDS feature(s)_x000a_(kg TN/yr)" dataDxfId="70">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69"/>
    <tableColumn id="8" xr3:uid="{6CE040BE-33E5-44DA-B389-E1BC789E21E5}" name="TN removal rate for features - user specified (%)" dataDxfId="68">
      <calculatedColumnFormula>IF(OR(#REF!="No",ISBLANK(#REF!)),"",IF(#REF!="Yes","","TN removal rate - user specified (%)"))</calculatedColumnFormula>
    </tableColumn>
    <tableColumn id="14" xr3:uid="{1156F97A-C06E-4041-A8E9-274F94CC02BE}" name="Annual nitrogen load removed by SuDS_x000a_(kg TN/yr)" dataDxfId="67"/>
    <tableColumn id="6" xr3:uid="{E06A970A-6835-4E49-9119-FEAF7BC8D4A0}" name="Notes on data" dataDxfId="66">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58" dataDxfId="57">
  <autoFilter ref="A690:A706" xr:uid="{9FE37188-585B-4C8B-93B8-9D1740DB4F32}">
    <filterColumn colId="0" hiddenButton="1"/>
  </autoFilter>
  <tableColumns count="1">
    <tableColumn id="1" xr3:uid="{AE2C36C7-F303-4C5A-8166-779851025928}" name="Solent Specific Landcover Types" dataDxfId="56"/>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5" dataDxfId="54">
  <autoFilter ref="A670:A68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2" dataDxfId="51">
  <autoFilter ref="A665:B66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48" dataDxfId="47">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3" dataDxfId="42">
  <autoFilter ref="A643:B65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39" dataDxfId="38">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7"/>
    <tableColumn id="2" xr3:uid="{6314E66D-7991-4DDA-9A1D-1FE2961CCE28}" name="Mid" dataDxfId="36"/>
    <tableColumn id="3" xr3:uid="{0B72D170-B3FB-410B-B94E-238D55DCBE68}" name="Farmscoper Equivalent" dataDxfId="35"/>
    <tableColumn id="4" xr3:uid="{0F992BC0-BDCD-49A0-800D-DE9390E83D4D}" name="P Urban Runoff Coefficient " dataDxfId="34"/>
    <tableColumn id="5" xr3:uid="{CC4E8ED1-10B1-497F-85BB-B21C5930A734}" name="N Urban Runoff Coefficient (kg/ha/yr)" dataDxfId="33"/>
    <tableColumn id="6" xr3:uid="{8AA02858-4B6E-42E1-8EB2-D3C4BAB72698}" name="Residential P export coefficient (kg/ha/yr)" dataDxfId="32"/>
    <tableColumn id="7" xr3:uid="{24BE5444-EEC8-44A1-8B49-79261DDC1D84}" name="Commercial / industrial P export coefficient (kg/ha/yr)" dataDxfId="31"/>
    <tableColumn id="8" xr3:uid="{3D907FB1-AFBD-4D65-A7C1-7FCBDBA7E010}" name="Open urban P export coefficient (kg/ha/yr)" dataDxfId="30"/>
    <tableColumn id="9" xr3:uid="{659D953B-CEE1-475B-B79F-09EDE2124F89}" name="Residential N export coefficient (kg/ha/yr)" dataDxfId="29"/>
    <tableColumn id="10" xr3:uid="{B077E248-9579-43F2-9FD4-BCCA722D6FC1}" name="Commercial / industrial N export coefficient (kg/ha/yr)" dataDxfId="28"/>
    <tableColumn id="11" xr3:uid="{106BF2CF-BA30-4A6D-AF89-E886BEBDE8D6}" name="Open urban N export coefficient (kg/ha/yr)" dataDxfId="27"/>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6" dataDxfId="25">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4"/>
    <tableColumn id="2" xr3:uid="{B8D75754-E7F8-4B85-993C-7907E45F1CAE}" name="Farmscoper Farm Term" dataDxfId="23"/>
    <tableColumn id="3" xr3:uid="{EC77A0A4-C437-4818-A316-7C71A29A7121}" name="NVZ" dataDxfId="22"/>
    <tableColumn id="4" xr3:uid="{B98F73F4-9677-4844-877F-8A359508FB3B}" name="Climate" dataDxfId="21"/>
    <tableColumn id="5" xr3:uid="{7C621915-7D3D-4055-8347-C883D9EE99FE}" name="Farmscoper Soil Drainage Term" dataDxfId="20"/>
    <tableColumn id="6" xr3:uid="{4C66E893-8377-439B-93D4-1CE695F419C9}" name="Lookup" dataDxfId="19">
      <calculatedColumnFormula>"|"&amp;"|"&amp;"|"&amp;E90</calculatedColumnFormula>
    </tableColumn>
    <tableColumn id="7" xr3:uid="{CF6B9BF0-3AFB-4049-8321-66DDFD8F9508}" name="Phosphorus export coefficient" dataDxfId="18"/>
    <tableColumn id="8" xr3:uid="{EBD2571A-6A4E-4448-BEB2-CCC5A7E48254}" name="Nitrogen export coefficient" dataDxfId="17"/>
    <tableColumn id="9" xr3:uid="{96CC571C-13E4-474B-8016-76B1B26E6BAE}" name="Farm Lookup" dataDxfId="16"/>
    <tableColumn id="10" xr3:uid="{511A3753-F9BA-45C6-B34A-6CC17D10251D}" name="Mean P export of farm type and climate combination" dataDxfId="15"/>
    <tableColumn id="11" xr3:uid="{A4A4CA5F-B40A-4D96-B1F7-2F58E7D4D811}" name="Mean N export of farm type and climate combination" dataDxfId="14"/>
    <tableColumn id="12" xr3:uid="{6A6F3AA5-4A40-440E-9BBC-E26F5AF39750}" name="Mean P export of farm type" dataDxfId="13"/>
    <tableColumn id="13" xr3:uid="{EF05C3C7-DB49-4B8E-8C81-E6CFAC3E3633}" name="Mean N export of farm type" dataDxfId="12"/>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1" data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zoomScaleNormal="100" workbookViewId="0">
      <selection activeCell="B13" sqref="B13"/>
    </sheetView>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headerFooter>
    <oddHeader>&amp;C&amp;"Calibri"&amp;12&amp;K0000FF - Official -&amp;1#_x000D_</oddHeader>
  </headerFooter>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4" zoomScaleNormal="100" workbookViewId="0">
      <selection activeCell="B10" sqref="B10"/>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45866</v>
      </c>
      <c r="C5" s="80"/>
    </row>
    <row r="6" spans="1:4" ht="15.75" x14ac:dyDescent="0.25">
      <c r="A6" s="8" t="s">
        <v>71</v>
      </c>
      <c r="B6" s="15">
        <v>1.4</v>
      </c>
      <c r="C6" s="80"/>
    </row>
    <row r="7" spans="1:4" ht="15.75" x14ac:dyDescent="0.25">
      <c r="A7" s="8" t="s">
        <v>72</v>
      </c>
      <c r="B7" s="39">
        <v>120</v>
      </c>
      <c r="C7" s="80"/>
    </row>
    <row r="8" spans="1:4" ht="123.95" customHeight="1" x14ac:dyDescent="0.25">
      <c r="A8" s="8" t="s">
        <v>73</v>
      </c>
      <c r="B8" s="39">
        <v>2</v>
      </c>
      <c r="C8" s="80"/>
    </row>
    <row r="9" spans="1:4" ht="15.75" x14ac:dyDescent="0.25">
      <c r="A9" s="8" t="s">
        <v>74</v>
      </c>
      <c r="B9" s="39" t="s">
        <v>90</v>
      </c>
      <c r="C9" s="80"/>
    </row>
    <row r="10" spans="1:4" ht="30.75" customHeight="1" x14ac:dyDescent="0.25">
      <c r="A10" s="8" t="s">
        <v>75</v>
      </c>
      <c r="B10" s="39" t="s">
        <v>142</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75" x14ac:dyDescent="0.25">
      <c r="A17" s="6" t="s">
        <v>80</v>
      </c>
      <c r="B17" s="43">
        <f>IF(ISBLANK(B8),"",B6*B8)</f>
        <v>2.8</v>
      </c>
    </row>
    <row r="18" spans="1:2" ht="15.75" x14ac:dyDescent="0.25">
      <c r="A18" s="7" t="s">
        <v>81</v>
      </c>
      <c r="B18" s="16">
        <f>IFERROR(B17*B7,"")</f>
        <v>336</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0.85</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12"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9" zoomScaleNormal="100" workbookViewId="0">
      <selection activeCell="A11" sqref="A11"/>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831</v>
      </c>
    </row>
    <row r="7" spans="1:6" ht="23.25" customHeight="1" x14ac:dyDescent="0.25">
      <c r="A7" s="8" t="s">
        <v>88</v>
      </c>
      <c r="B7" s="23" t="s">
        <v>803</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778</v>
      </c>
      <c r="B11" s="15">
        <v>1.6500000000000001E-2</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0.23835430032974994</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1.6500000000000001E-2</v>
      </c>
      <c r="C28" s="17">
        <f>SUM(C11:C27)</f>
        <v>0.23835430032974994</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97"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7" zoomScaleNormal="100" workbookViewId="0">
      <selection activeCell="H14" sqref="H14"/>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1.6500000000000001E-2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0.23835430032974994</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1.6500000000000001E-2</v>
      </c>
      <c r="C22" s="31">
        <f>SUM(C5:C21)</f>
        <v>0.23835430032974994</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zoomScale="115" zoomScaleNormal="115" workbookViewId="0"/>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0.85</v>
      </c>
    </row>
    <row r="6" spans="1:4" ht="22.5" customHeight="1" x14ac:dyDescent="0.25">
      <c r="A6" s="8" t="s">
        <v>114</v>
      </c>
      <c r="B6" s="50">
        <f>IFERROR(Nutrients_from_future_land_use!C22-SuDS!G29-Nutrients_from_current_land_use!C28,"")</f>
        <v>0</v>
      </c>
    </row>
    <row r="7" spans="1:4" ht="22.5" customHeight="1" x14ac:dyDescent="0.25">
      <c r="A7" s="8" t="s">
        <v>115</v>
      </c>
      <c r="B7" s="50">
        <f>IFERROR(B5+B6,"")</f>
        <v>0.85</v>
      </c>
    </row>
    <row r="8" spans="1:4" ht="22.5" customHeight="1" x14ac:dyDescent="0.25">
      <c r="A8" s="8" t="s">
        <v>116</v>
      </c>
      <c r="B8" s="50">
        <f>IFERROR(IF(B7&lt;0,B7,B7*1.2),"")</f>
        <v>1.02</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1.02</v>
      </c>
    </row>
    <row r="11" spans="1:4" ht="22.5" customHeight="1" x14ac:dyDescent="0.25">
      <c r="A11" s="49" t="str">
        <f>IF(Nutrients_from_wastewater!A20="","",LEFT(Nutrients_from_wastewater!A20,9)&amp;"Nutrient Budget")</f>
        <v/>
      </c>
      <c r="B11" s="73"/>
    </row>
    <row r="12" spans="1:4" ht="22.5" customHeight="1" x14ac:dyDescent="0.25">
      <c r="A12" s="30" t="str">
        <f>IF(A11&lt;&gt;"","The total annual nitrogen load to mitigate is (kg TN/yr):","")</f>
        <v/>
      </c>
      <c r="B12" s="83" t="str">
        <f>IF(IFERROR(ROUND((Nutrients_from_wastewater!B21+$B$6)*1.2,2),"")&lt;0,0,IFERROR(ROUND((Nutrients_from_wastewater!B21+$B$6)*1.2,2),""))</f>
        <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14.445715171499996</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7.7043814247999975</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8.5153689431999986</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e" cm="1">
        <f t="array" aca="1" ref="A710" ca="1">_xlfn._xlws.SORT(_xlfn.UNIQUE(_xlfn._xlws.FILTER(Nutrients_from_future_land_use!$A$5:$A$21,Nutrients_from_future_land_use!$A$5:$A$21&lt;&gt;"")))</f>
        <v>#NAME?</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a93f80c-897c-48d4-9358-0049582ac199">
      <Value>9</Value>
      <Value>15</Value>
      <Value>3</Value>
      <Value>2</Value>
      <Value>1</Value>
    </TaxCatchAll>
    <lcf76f155ced4ddcb4097134ff3c332f xmlns="1c76ddbb-9bcd-4d54-b8a7-b8ec9dc2b8a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BB1D036C69CA41B39C0EA8B74DEDD3" ma:contentTypeVersion="15" ma:contentTypeDescription="Create a new document." ma:contentTypeScope="" ma:versionID="04957ee73512ef095fb45b74206110ad">
  <xsd:schema xmlns:xsd="http://www.w3.org/2001/XMLSchema" xmlns:xs="http://www.w3.org/2001/XMLSchema" xmlns:p="http://schemas.microsoft.com/office/2006/metadata/properties" xmlns:ns2="4d536ccb-b14a-4ea0-b1e3-f942d5f494ca" xmlns:ns3="1c76ddbb-9bcd-4d54-b8a7-b8ec9dc2b8a5" xmlns:ns4="ba93f80c-897c-48d4-9358-0049582ac199" targetNamespace="http://schemas.microsoft.com/office/2006/metadata/properties" ma:root="true" ma:fieldsID="5a048f1aab9c2ee08773faf1ec59dd3d" ns2:_="" ns3:_="" ns4:_="">
    <xsd:import namespace="4d536ccb-b14a-4ea0-b1e3-f942d5f494ca"/>
    <xsd:import namespace="1c76ddbb-9bcd-4d54-b8a7-b8ec9dc2b8a5"/>
    <xsd:import namespace="ba93f80c-897c-48d4-9358-0049582ac19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6ccb-b14a-4ea0-b1e3-f942d5f494c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76ddbb-9bcd-4d54-b8a7-b8ec9dc2b8a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f2b975-0034-4da6-bed2-ddb9f49c066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93f80c-897c-48d4-9358-0049582ac19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1d4a23-ac52-4709-a93c-804cfe9e4551}" ma:internalName="TaxCatchAll" ma:showField="CatchAllData" ma:web="ba93f80c-897c-48d4-9358-0049582ac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purl.org/dc/dcmitype/"/>
    <ds:schemaRef ds:uri="http://schemas.microsoft.com/office/2006/documentManagement/types"/>
    <ds:schemaRef ds:uri="ba93f80c-897c-48d4-9358-0049582ac199"/>
    <ds:schemaRef ds:uri="1c76ddbb-9bcd-4d54-b8a7-b8ec9dc2b8a5"/>
    <ds:schemaRef ds:uri="http://www.w3.org/XML/1998/namespace"/>
    <ds:schemaRef ds:uri="4d536ccb-b14a-4ea0-b1e3-f942d5f494ca"/>
    <ds:schemaRef ds:uri="http://schemas.microsoft.com/office/infopath/2007/PartnerControls"/>
    <ds:schemaRef ds:uri="http://schemas.openxmlformats.org/package/2006/metadata/core-properties"/>
    <ds:schemaRef ds:uri="http://purl.org/dc/terms/"/>
    <ds:schemaRef ds:uri="http://purl.org/dc/elements/1.1/"/>
  </ds:schemaRefs>
</ds:datastoreItem>
</file>

<file path=customXml/itemProps3.xml><?xml version="1.0" encoding="utf-8"?>
<ds:datastoreItem xmlns:ds="http://schemas.openxmlformats.org/officeDocument/2006/customXml" ds:itemID="{CE1CBB52-FF1C-42BD-91AD-26537F5D5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6ccb-b14a-4ea0-b1e3-f942d5f494ca"/>
    <ds:schemaRef ds:uri="1c76ddbb-9bcd-4d54-b8a7-b8ec9dc2b8a5"/>
    <ds:schemaRef ds:uri="ba93f80c-897c-48d4-9358-0049582ac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Simon See</cp:lastModifiedBy>
  <cp:revision/>
  <dcterms:created xsi:type="dcterms:W3CDTF">2021-10-14T13:24:34Z</dcterms:created>
  <dcterms:modified xsi:type="dcterms:W3CDTF">2024-02-08T10:21:36Z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0x01010040BB1D036C69CA41B39C0EA8B74DEDD3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ies>
</file>