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S:\Doc's 04\PLANNING FILE\STRATEGIC LAND\0. PLANNING\NITROGEN\All Site Nitrate Budgets\Ranelagh\"/>
    </mc:Choice>
  </mc:AlternateContent>
  <workbookProtection workbookAlgorithmName="SHA-512" workbookHashValue="+KN+UmPKgX3MHkpVrdIAdsCfgNiJgKc+3bqeGJyZO5TCCvTYWjD+/0QYqDwzXgF61n3creiIEJ1YMlkiJTUewg==" workbookSaltValue="dw2/ruN0rGX6yL5jiy22Jg==" workbookSpinCount="100000" lockStructure="1"/>
  <bookViews>
    <workbookView xWindow="0" yWindow="0" windowWidth="28800" windowHeight="12300" firstSheet="3" activeTab="8"/>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<sst xmlns="http://schemas.openxmlformats.org/spreadsheetml/2006/main" count="2513" uniqueCount="333">
  <si>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</si>
  <si>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</si>
  <si>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</si>
  <si>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</si>
  <si>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</si>
  <si>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</si>
  <si>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</si>
  <si>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</si>
  <si>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</si>
  <si>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</si>
  <si>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</si>
  <si>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</si>
  <si>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</si>
  <si>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</si>
  <si>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</si>
  <si>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</si>
  <si>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</si>
  <si>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</si>
  <si>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</si>
  <si>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</si>
  <si>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</si>
  <si>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</si>
  <si>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</si>
  <si>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</si>
  <si>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</si>
  <si>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</si>
  <si>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</si>
  <si>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</si>
  <si>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</si>
  <si>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</si>
  <si>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</si>
  <si>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</si>
  <si>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</si>
  <si>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</si>
  <si>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</si>
  <si>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</si>
  <si>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</si>
  <si>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</si>
  <si>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</si>
  <si>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</si>
  <si>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</si>
  <si>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</si>
  <si>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</si>
  <si>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</si>
  <si>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</si>
  <si>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</si>
  <si>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</si>
  <si>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</si>
  <si>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</si>
  <si>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</si>
  <si>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</si>
  <si>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</si>
  <si>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</si>
  <si>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</si>
  <si>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</si>
  <si>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</si>
  <si>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</si>
  <si>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</si>
  <si>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</si>
  <si>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</si>
  <si>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</si>
  <si>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</si>
  <si>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</si>
  <si>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</si>
  <si>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</si>
  <si>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</si>
  <si>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</si>
  <si>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</si>
  <si>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</si>
  <si>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</si>
  <si>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</si>
  <si>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</si>
  <si>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</si>
  <si>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</si>
  <si>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</si>
  <si>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</si>
  <si>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</si>
  <si>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</si>
  <si>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</si>
  <si>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</si>
  <si>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</si>
  <si>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</si>
  <si>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</si>
  <si>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</si>
  <si>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</si>
  <si>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</si>
  <si>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</si>
  <si>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</si>
  <si>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</si>
  <si>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</si>
  <si>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</si>
  <si>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</si>
  <si>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</si>
  <si>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</si>
  <si>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</si>
  <si>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</si>
  <si>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</si>
  <si>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</si>
  <si>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</si>
  <si>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</si>
  <si>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</si>
  <si>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</si>
  <si>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</si>
  <si>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</si>
  <si>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</si>
  <si>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</si>
  <si>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</si>
  <si>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</si>
  <si>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</si>
  <si>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</si>
  <si>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</si>
  <si>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</si>
  <si>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</si>
  <si>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</si>
  <si>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</si>
  <si>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</si>
  <si>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</si>
  <si>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</si>
  <si>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</si>
  <si>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</si>
  <si>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</si>
  <si>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</si>
  <si>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</si>
  <si>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</si>
  <si>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</si>
  <si>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</si>
  <si>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</si>
  <si>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</si>
  <si>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</si>
  <si>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</si>
  <si>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</si>
  <si>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</si>
  <si>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</si>
  <si>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</si>
  <si>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</si>
  <si>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</si>
  <si>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</si>
  <si>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</si>
  <si>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</si>
  <si>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</si>
  <si>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</si>
  <si>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</si>
  <si>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</si>
  <si>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</si>
  <si>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</si>
  <si>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</si>
  <si>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</si>
  <si>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</si>
  <si>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</si>
  <si>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</si>
  <si>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</si>
  <si>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</si>
  <si>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</si>
  <si>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</si>
  <si>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</si>
  <si>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</si>
  <si>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</si>
  <si>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</si>
  <si>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</si>
  <si>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</si>
  <si>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</si>
  <si>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</si>
  <si>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</si>
  <si>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</si>
  <si>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</si>
  <si>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</si>
  <si>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</si>
  <si>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</si>
  <si>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</si>
  <si>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</si>
  <si>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</si>
  <si>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</si>
  <si>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</si>
  <si>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</si>
  <si>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</si>
  <si>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</si>
  <si>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</si>
  <si>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</si>
  <si>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</si>
  <si>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</si>
  <si>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</si>
  <si>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</si>
  <si>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</si>
  <si>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</si>
  <si>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</si>
  <si>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</si>
  <si>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</si>
  <si>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</si>
  <si>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</si>
  <si>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</si>
  <si>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</si>
  <si>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</si>
  <si>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</si>
  <si>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</si>
  <si>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</si>
  <si>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</si>
  <si>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</si>
  <si>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</si>
  <si>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</si>
  <si>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</si>
  <si>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</si>
  <si>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</si>
  <si>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</si>
  <si>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</si>
  <si>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</si>
  <si>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</si>
  <si>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</si>
  <si>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</si>
  <si>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</si>
  <si>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</si>
  <si>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</si>
  <si>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</si>
  <si>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</si>
  <si>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</si>
  <si>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</si>
  <si>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</si>
  <si>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</si>
  <si>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</si>
  <si>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</si>
  <si>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</si>
  <si>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</si>
  <si>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</si>
  <si>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</si>
  <si>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</si>
  <si>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</si>
  <si>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</si>
  <si>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</si>
  <si>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</si>
  <si>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</si>
  <si>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</si>
  <si>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</si>
  <si>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</si>
  <si>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</si>
  <si>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</si>
  <si>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</si>
  <si>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</si>
  <si>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</si>
  <si>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</si>
  <si>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</si>
  <si>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</si>
  <si>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</si>
  <si>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</si>
  <si>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</si>
  <si>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</si>
  <si>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</si>
  <si>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</si>
  <si>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</si>
  <si>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</si>
  <si>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</si>
  <si>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</si>
  <si>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</si>
  <si>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</si>
  <si>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</si>
  <si>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</si>
  <si>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</si>
  <si>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</si>
  <si>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</si>
  <si>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</si>
  <si>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</si>
  <si>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</si>
  <si>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</si>
  <si>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</si>
  <si>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</si>
  <si>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</si>
  <si>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</si>
  <si>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</si>
  <si>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</si>
  <si>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</si>
  <si>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</si>
  <si>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</si>
  <si>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</si>
  <si>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</si>
  <si>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</si>
  <si>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</si>
  <si>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</si>
  <si>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</si>
  <si>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</si>
  <si>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</si>
  <si>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</si>
  <si>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</si>
  <si>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</si>
  <si>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</si>
  <si>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</si>
  <si>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</si>
  <si>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</si>
  <si>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</si>
  <si>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</si>
  <si>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</si>
  <si>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</si>
  <si>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</si>
  <si>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</si>
  <si>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</si>
  <si>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</si>
  <si>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</si>
  <si>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</si>
  <si>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</si>
  <si>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</si>
  <si>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</si>
  <si>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</si>
  <si>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</si>
  <si>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</si>
  <si>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</si>
  <si>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</si>
  <si>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</si>
  <si>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</si>
  <si>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</si>
  <si>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</si>
  <si>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</si>
  <si>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</si>
  <si>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</si>
  <si>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</si>
  <si>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</si>
  <si>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</si>
  <si>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</si>
  <si>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</si>
  <si>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</si>
  <si>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</si>
  <si>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</si>
  <si>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</si>
  <si>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</si>
  <si>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</si>
  <si>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</si>
  <si>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</si>
  <si>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</si>
  <si>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</si>
  <si>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</si>
  <si>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</si>
  <si>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</si>
  <si>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</si>
  <si>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</si>
  <si>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</si>
  <si>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Ranelagh Road</t>
  </si>
  <si>
    <t>tbc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</si>
</sst>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134"/>
  <sheetViews>
    <sheetView showRowColHeaders="0" topLeftCell="A70"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hyperlink ref="D82" r:id="rId2" location="."/>
    <hyperlink ref="D95" r:id="rId3"/>
    <hyperlink ref="D88" r:id="rId4"/>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44694</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t="s">
        <v>332</v>
      </c>
      <c r="E9" s="260"/>
      <c r="F9" s="260"/>
      <c r="G9" s="260"/>
      <c r="H9" s="260"/>
      <c r="I9" s="260"/>
      <c r="J9" s="260"/>
      <c r="K9" s="260"/>
      <c r="L9" s="136"/>
    </row>
    <row r="10" spans="2:13" ht="97.5" customHeight="1" x14ac:dyDescent="0.25">
      <c r="B10" s="122"/>
      <c r="C10" s="139" t="s">
        <v>74</v>
      </c>
      <c r="D10" s="261"/>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38"/>
  <sheetViews>
    <sheetView showRowColHeaders="0" topLeftCell="A7"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45059</v>
      </c>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140</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336</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40320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279417.60000000003</v>
      </c>
      <c r="E27" s="27" t="s">
        <v>92</v>
      </c>
      <c r="F27" s="1"/>
      <c r="G27" s="83"/>
      <c r="H27" s="81"/>
      <c r="I27" s="81"/>
      <c r="J27" s="144"/>
    </row>
    <row r="28" spans="1:14" ht="15.75" hidden="1" thickBot="1" x14ac:dyDescent="0.3">
      <c r="A28" s="149"/>
      <c r="B28" s="1"/>
      <c r="C28" s="26" t="s">
        <v>93</v>
      </c>
      <c r="D28" s="51">
        <f>IFERROR($D$27/1000000,"")</f>
        <v>0.27941760000000004</v>
      </c>
      <c r="E28" s="27" t="s">
        <v>94</v>
      </c>
      <c r="F28" s="1"/>
      <c r="G28" s="83"/>
      <c r="H28" s="87"/>
      <c r="I28" s="84"/>
      <c r="J28" s="144"/>
    </row>
    <row r="29" spans="1:14" ht="15.75" hidden="1" thickBot="1" x14ac:dyDescent="0.3">
      <c r="A29" s="149"/>
      <c r="B29" s="1"/>
      <c r="C29" s="54" t="s">
        <v>95</v>
      </c>
      <c r="D29" s="56">
        <f>IFERROR($D$28*365.25,"")</f>
        <v>102.05727840000002</v>
      </c>
      <c r="E29" s="27" t="s">
        <v>96</v>
      </c>
      <c r="F29" s="1"/>
      <c r="G29" s="83"/>
      <c r="H29" s="88"/>
      <c r="I29" s="84"/>
      <c r="J29" s="144"/>
    </row>
    <row r="30" spans="1:14" hidden="1" x14ac:dyDescent="0.25">
      <c r="A30" s="149"/>
      <c r="B30" s="1"/>
      <c r="C30" s="55" t="s">
        <v>97</v>
      </c>
      <c r="D30" s="57">
        <f>D29</f>
        <v>102.05727840000002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279417.60000000003</v>
      </c>
      <c r="E33" s="27" t="s">
        <v>99</v>
      </c>
      <c r="F33" s="1"/>
      <c r="G33" s="83"/>
      <c r="H33" s="87"/>
      <c r="I33" s="84"/>
      <c r="J33" s="144"/>
    </row>
    <row r="34" spans="1:10" ht="15.75" hidden="1" thickBot="1" x14ac:dyDescent="0.3">
      <c r="A34" s="149"/>
      <c r="B34" s="1"/>
      <c r="C34" s="58" t="s">
        <v>100</v>
      </c>
      <c r="D34" s="59">
        <f>IFERROR($D$33/1000000,"")</f>
        <v>0.27941760000000004</v>
      </c>
      <c r="E34" s="27" t="s">
        <v>101</v>
      </c>
      <c r="F34" s="1"/>
      <c r="G34" s="83"/>
      <c r="H34" s="87"/>
      <c r="I34" s="84"/>
      <c r="J34" s="144"/>
    </row>
    <row r="35" spans="1:10" ht="15.75" hidden="1" thickBot="1" x14ac:dyDescent="0.3">
      <c r="A35" s="149"/>
      <c r="B35" s="1"/>
      <c r="C35" s="58" t="s">
        <v>102</v>
      </c>
      <c r="D35" s="60">
        <f>IFERROR($D$34*365.25,"")</f>
        <v>102.05727840000002</v>
      </c>
      <c r="E35" s="27" t="s">
        <v>103</v>
      </c>
      <c r="F35" s="1"/>
      <c r="G35" s="83"/>
      <c r="H35" s="88"/>
      <c r="I35" s="84"/>
      <c r="J35" s="144"/>
    </row>
    <row r="36" spans="1:10" x14ac:dyDescent="0.25">
      <c r="A36" s="149"/>
      <c r="B36" s="1"/>
      <c r="C36" s="55" t="s">
        <v>104</v>
      </c>
      <c r="D36" s="57">
        <f>D35</f>
        <v>102.05727840000002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formula1>44562</formula1>
    </dataValidation>
    <dataValidation type="decimal" operator="greaterThan" showInputMessage="1" showErrorMessage="1" prompt="The average occupancy rate (people per dwelling/units) should not be edited unless there is sufficient evidence." sqref="D10">
      <formula1>0</formula1>
    </dataValidation>
    <dataValidation type="whole" operator="greaterThan" showInputMessage="1" showErrorMessage="1" errorTitle="Water usage:" error="Please enter a whole number in litres/person/day" prompt="Keep as 120 unless other efficiency measures are used. " sqref="D11">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14:formula1>
            <xm:f>'C:\Users\DS56\OneDrive - Ricardo Plc\NE NN\[Copy of Herefordshire Council Phosphate Budget Calculator_Final.xlsx]Stage 2 and 3 lookups'!#REF!</xm:f>
          </x14:formula1>
          <xm:sqref>J8:J10</xm:sqref>
        </x14:dataValidation>
        <x14:dataValidation type="list" allowBlank="1" showInputMessage="1" showErrorMessage="1">
          <x14:formula1>
            <xm:f>Lookups!$C$8:$C$81</xm:f>
          </x14:formula1>
          <xm:sqref>D14</xm:sqref>
        </x14:dataValidation>
        <x14:dataValidation type="list" operator="greaterThan" allowBlank="1" showInputMessage="1" prompt="Please edit if the catchment does not have a deductible acceptable loading. _x000a_">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34"/>
  <sheetViews>
    <sheetView showRowColHeaders="0" topLeftCell="A10" zoomScale="110" zoomScaleNormal="110" workbookViewId="0">
      <selection activeCell="C24" sqref="C24"/>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242</v>
      </c>
      <c r="D15" s="218">
        <v>4.4000000000000004</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30.713306248872964</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30.713306248872964</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4.4000000000000004</v>
      </c>
      <c r="E32" s="213">
        <f>SUM(E15:E31)</f>
        <v>30.713306248872964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9"/>
  <sheetViews>
    <sheetView showRowColHeaders="0" zoomScale="90" zoomScaleNormal="90" workbookViewId="0">
      <selection activeCell="D20" sqref="D2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3.29</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44.443487138407917</v>
      </c>
      <c r="F10" s="1"/>
      <c r="G10" s="112"/>
    </row>
    <row r="11" spans="1:9" x14ac:dyDescent="0.25">
      <c r="A11" s="128"/>
      <c r="B11" s="1"/>
      <c r="C11" s="99" t="s">
        <v>259</v>
      </c>
      <c r="D11" s="100">
        <v>0.76</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2.2800000000000002</v>
      </c>
      <c r="F11" s="1"/>
      <c r="G11" s="112"/>
    </row>
    <row r="12" spans="1:9" x14ac:dyDescent="0.25">
      <c r="A12" s="128"/>
      <c r="B12" s="1"/>
      <c r="C12" s="99" t="s">
        <v>265</v>
      </c>
      <c r="D12" s="100">
        <v>0.35</v>
      </c>
      <c r="E12" s="163">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2.7870495853872823</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4.3999999999999995</v>
      </c>
      <c r="E27" s="94">
        <f>SUM(E10:E26)</f>
        <v>49.510536723795198</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102.05727840000002</v>
      </c>
      <c r="E11" s="21"/>
      <c r="F11" s="1"/>
      <c r="G11" s="1"/>
      <c r="H11" s="112"/>
    </row>
    <row r="12" spans="2:12" ht="15.75" hidden="1" thickBot="1" x14ac:dyDescent="0.3">
      <c r="B12" s="122"/>
      <c r="C12" s="64" t="s">
        <v>126</v>
      </c>
      <c r="D12" s="92">
        <f>'Stage 3'!E27-'Stage 2'!E32</f>
        <v>18.797230474922234</v>
      </c>
      <c r="E12" s="21"/>
      <c r="F12" s="1"/>
      <c r="G12" s="1"/>
      <c r="H12" s="112"/>
    </row>
    <row r="13" spans="2:12" ht="15.75" hidden="1" thickBot="1" x14ac:dyDescent="0.3">
      <c r="B13" s="122"/>
      <c r="C13" s="62" t="s">
        <v>127</v>
      </c>
      <c r="D13" s="80">
        <f>D11+D12</f>
        <v>120.85450887492225</v>
      </c>
      <c r="E13" s="18"/>
      <c r="F13" s="1"/>
      <c r="G13" s="1"/>
      <c r="H13" s="112"/>
    </row>
    <row r="14" spans="2:12" hidden="1" x14ac:dyDescent="0.25">
      <c r="B14" s="122"/>
      <c r="C14" s="15" t="s">
        <v>128</v>
      </c>
      <c r="D14" s="91">
        <f>D13*1.2</f>
        <v>145.02541064990669</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145.03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102.05727840000002</v>
      </c>
      <c r="D15" s="21"/>
      <c r="E15" s="277" t="s">
        <v>138</v>
      </c>
    </row>
    <row r="16" spans="2:11" ht="16.5" thickTop="1" thickBot="1" x14ac:dyDescent="0.3">
      <c r="B16" s="15" t="s">
        <v>126</v>
      </c>
      <c r="C16" s="22">
        <f>'Stage 3'!E27-'Stage 2'!E32</f>
        <v>18.797230474922234</v>
      </c>
      <c r="D16" s="21"/>
      <c r="E16" s="277"/>
    </row>
    <row r="17" spans="2:6" ht="16.5" thickTop="1" thickBot="1" x14ac:dyDescent="0.3">
      <c r="B17" s="16" t="s">
        <v>127</v>
      </c>
      <c r="C17" s="47">
        <f>C15+C16</f>
        <v>120.85450887492225</v>
      </c>
      <c r="D17" s="18"/>
      <c r="E17" s="277"/>
    </row>
    <row r="18" spans="2:6" ht="15.75" thickTop="1" x14ac:dyDescent="0.25">
      <c r="B18" s="17" t="s">
        <v>128</v>
      </c>
      <c r="C18" s="48">
        <f>C17*1.2</f>
        <v>145.02541064990669</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102.05727840000002</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145.02541064990669</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28BF9586-9E64-41AB-A398-71D203ACFF62}">
  <ds:schemaRefs>
    <ds:schemaRef ds:uri="http://www.w3.org/XML/1998/namespace"/>
    <ds:schemaRef ds:uri="http://schemas.microsoft.com/office/2006/metadata/properties"/>
    <ds:schemaRef ds:uri="50608f39-3744-4f2b-8ddf-6077ea9dcf84"/>
    <ds:schemaRef ds:uri="http://purl.org/dc/terms/"/>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41b1b97e-58d0-4f82-aacc-4a7d6fa43521"/>
    <ds:schemaRef ds:uri="662745e8-e224-48e8-a2e3-254862b8c2f5"/>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Katherine Richards</cp:lastModifiedBy>
  <cp:revision/>
  <dcterms:created xsi:type="dcterms:W3CDTF">2021-10-14T13:24:34Z</dcterms:created>
  <dcterms:modified xsi:type="dcterms:W3CDTF">2022-06-24T13:09:00Z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