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updateLinks="never" defaultThemeVersion="166925"/>
  <mc:AlternateContent xmlns:mc="http://schemas.openxmlformats.org/markup-compatibility/2006">
    <mc:Choice Requires="x15">
      <x15ac:absPath xmlns:x15ac="http://schemas.microsoft.com/office/spreadsheetml/2010/11/ac" url="/Users/administrator/Documents/Planning App Info/"/>
    </mc:Choice>
  </mc:AlternateContent>
  <xr:revisionPtr revIDLastSave="0" documentId="8_{25D495BE-2262-8A40-A6D0-87C7AB3CEB86}" xr6:coauthVersionLast="47" xr6:coauthVersionMax="47" xr10:uidLastSave="{00000000-0000-0000-0000-000000000000}"/>
  <bookViews>
    <workbookView xWindow="11040" yWindow="460" windowWidth="32400" windowHeight="200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<sst xmlns="http://schemas.openxmlformats.org/spreadsheetml/2006/main" count="2518" uniqueCount="340">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</sst>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wnload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5" zoomScaleNormal="100" workbookViewId="0">
      <selection activeCell="D88" sqref="D88:H88"/>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44" t="s">
        <v>22</v>
      </c>
      <c r="C27" s="245"/>
      <c r="D27" s="245"/>
      <c r="E27" s="245"/>
      <c r="F27" s="245"/>
      <c r="G27" s="245"/>
      <c r="H27" s="245"/>
      <c r="I27" s="245"/>
      <c r="J27" s="245"/>
      <c r="K27" s="245"/>
      <c r="L27" s="245"/>
      <c r="M27" s="245"/>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327</v>
      </c>
      <c r="C50" s="251"/>
      <c r="D50" s="251"/>
      <c r="E50" s="251"/>
      <c r="F50" s="251"/>
      <c r="G50" s="251"/>
      <c r="H50" s="251"/>
      <c r="I50" s="251"/>
      <c r="J50" s="251"/>
      <c r="K50" s="251"/>
      <c r="L50" s="251"/>
      <c r="M50" s="251"/>
      <c r="N50" s="112"/>
    </row>
    <row r="51" spans="1:14" ht="90" customHeight="1" x14ac:dyDescent="0.2">
      <c r="A51" s="128"/>
      <c r="B51" s="251" t="s">
        <v>326</v>
      </c>
      <c r="C51" s="251"/>
      <c r="D51" s="251"/>
      <c r="E51" s="251"/>
      <c r="F51" s="251"/>
      <c r="G51" s="251"/>
      <c r="H51" s="251"/>
      <c r="I51" s="251"/>
      <c r="J51" s="251"/>
      <c r="K51" s="251"/>
      <c r="L51" s="251"/>
      <c r="M51" s="251"/>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52" t="s">
        <v>33</v>
      </c>
      <c r="C53" s="253"/>
      <c r="D53" s="253"/>
      <c r="E53" s="253"/>
      <c r="F53" s="253"/>
      <c r="G53" s="253"/>
      <c r="H53" s="253"/>
      <c r="I53" s="253"/>
      <c r="J53" s="253"/>
      <c r="K53" s="253"/>
      <c r="L53" s="253"/>
      <c r="M53" s="253"/>
      <c r="N53" s="112"/>
    </row>
    <row r="54" spans="1:14" ht="61.5" customHeight="1" x14ac:dyDescent="0.2">
      <c r="B54" s="252" t="s">
        <v>34</v>
      </c>
      <c r="C54" s="253"/>
      <c r="D54" s="253"/>
      <c r="E54" s="253"/>
      <c r="F54" s="253"/>
      <c r="G54" s="253"/>
      <c r="H54" s="253"/>
      <c r="I54" s="253"/>
      <c r="J54" s="253"/>
      <c r="K54" s="253"/>
      <c r="L54" s="253"/>
      <c r="M54" s="253"/>
      <c r="N54" s="112"/>
    </row>
    <row r="55" spans="1:14" x14ac:dyDescent="0.2">
      <c r="B55" s="249" t="s">
        <v>35</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52" t="s">
        <v>38</v>
      </c>
      <c r="C59" s="253"/>
      <c r="D59" s="253"/>
      <c r="E59" s="253"/>
      <c r="F59" s="253"/>
      <c r="G59" s="253"/>
      <c r="H59" s="253"/>
      <c r="I59" s="253"/>
      <c r="J59" s="253"/>
      <c r="K59" s="253"/>
      <c r="L59" s="253"/>
      <c r="M59" s="253"/>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9" t="s">
        <v>41</v>
      </c>
      <c r="C63" s="250"/>
      <c r="D63" s="250"/>
      <c r="E63" s="250"/>
      <c r="F63" s="250"/>
      <c r="G63" s="250"/>
      <c r="H63" s="250"/>
      <c r="I63" s="250"/>
      <c r="J63" s="250"/>
      <c r="K63" s="250"/>
      <c r="L63" s="250"/>
      <c r="M63" s="250"/>
      <c r="N63" s="112"/>
    </row>
    <row r="64" spans="1:14" x14ac:dyDescent="0.2">
      <c r="B64" s="249" t="s">
        <v>42</v>
      </c>
      <c r="C64" s="250"/>
      <c r="D64" s="250"/>
      <c r="E64" s="250"/>
      <c r="F64" s="250"/>
      <c r="G64" s="250"/>
      <c r="H64" s="250"/>
      <c r="I64" s="250"/>
      <c r="J64" s="250"/>
      <c r="K64" s="250"/>
      <c r="L64" s="250"/>
      <c r="M64" s="250"/>
      <c r="N64" s="112"/>
    </row>
    <row r="65" spans="2:14" ht="32.25" customHeight="1" x14ac:dyDescent="0.2">
      <c r="B65" s="252" t="s">
        <v>43</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45</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56"/>
    </row>
    <row r="76" spans="2:14" x14ac:dyDescent="0.2">
      <c r="B76" s="193" t="s">
        <v>47</v>
      </c>
      <c r="C76" s="205"/>
      <c r="D76" s="257" t="s">
        <v>48</v>
      </c>
      <c r="E76" s="257"/>
      <c r="F76" s="257"/>
      <c r="G76" s="257"/>
      <c r="H76" s="257"/>
      <c r="I76" s="257"/>
      <c r="J76" s="205"/>
      <c r="K76" s="205"/>
      <c r="L76" s="205"/>
      <c r="M76" s="205"/>
      <c r="N76" s="112"/>
    </row>
    <row r="77" spans="2:14" ht="27.75" customHeight="1" x14ac:dyDescent="0.2">
      <c r="B77" s="252" t="s">
        <v>49</v>
      </c>
      <c r="C77" s="253"/>
      <c r="D77" s="253"/>
      <c r="E77" s="253"/>
      <c r="F77" s="253"/>
      <c r="G77" s="253"/>
      <c r="H77" s="253"/>
      <c r="I77" s="253"/>
      <c r="J77" s="253"/>
      <c r="K77" s="253"/>
      <c r="L77" s="253"/>
      <c r="M77" s="253"/>
      <c r="N77" s="112"/>
    </row>
    <row r="78" spans="2:14" ht="29.25" customHeight="1" x14ac:dyDescent="0.2">
      <c r="B78" s="252" t="s">
        <v>50</v>
      </c>
      <c r="C78" s="253"/>
      <c r="D78" s="253"/>
      <c r="E78" s="253"/>
      <c r="F78" s="253"/>
      <c r="G78" s="253"/>
      <c r="H78" s="253"/>
      <c r="I78" s="253"/>
      <c r="J78" s="253"/>
      <c r="K78" s="253"/>
      <c r="L78" s="253"/>
      <c r="M78" s="253"/>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56"/>
    </row>
    <row r="82" spans="2:14" x14ac:dyDescent="0.2">
      <c r="B82" s="193" t="s">
        <v>53</v>
      </c>
      <c r="C82" s="205"/>
      <c r="D82" s="258" t="s">
        <v>54</v>
      </c>
      <c r="E82" s="258"/>
      <c r="F82" s="258"/>
      <c r="G82" s="258"/>
      <c r="H82" s="258"/>
      <c r="I82" s="205"/>
      <c r="J82" s="205"/>
      <c r="K82" s="205"/>
      <c r="L82" s="205"/>
      <c r="M82" s="205"/>
      <c r="N82" s="112"/>
    </row>
    <row r="83" spans="2:14" ht="58.5" customHeight="1" x14ac:dyDescent="0.2">
      <c r="B83" s="252" t="s">
        <v>55</v>
      </c>
      <c r="C83" s="253"/>
      <c r="D83" s="253"/>
      <c r="E83" s="253"/>
      <c r="F83" s="253"/>
      <c r="G83" s="253"/>
      <c r="H83" s="253"/>
      <c r="I83" s="253"/>
      <c r="J83" s="253"/>
      <c r="K83" s="253"/>
      <c r="L83" s="253"/>
      <c r="M83" s="253"/>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57" t="s">
        <v>59</v>
      </c>
      <c r="E88" s="257"/>
      <c r="F88" s="257"/>
      <c r="G88" s="257"/>
      <c r="H88" s="257"/>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52" t="s">
        <v>61</v>
      </c>
      <c r="C90" s="253"/>
      <c r="D90" s="253"/>
      <c r="E90" s="253"/>
      <c r="F90" s="253"/>
      <c r="G90" s="253"/>
      <c r="H90" s="253"/>
      <c r="I90" s="253"/>
      <c r="J90" s="253"/>
      <c r="K90" s="253"/>
      <c r="L90" s="253"/>
      <c r="M90" s="253"/>
      <c r="N90" s="112"/>
    </row>
    <row r="91" spans="2:14" ht="30" customHeight="1" x14ac:dyDescent="0.2">
      <c r="B91" s="252" t="s">
        <v>62</v>
      </c>
      <c r="C91" s="253"/>
      <c r="D91" s="253"/>
      <c r="E91" s="253"/>
      <c r="F91" s="253"/>
      <c r="G91" s="253"/>
      <c r="H91" s="253"/>
      <c r="I91" s="253"/>
      <c r="J91" s="253"/>
      <c r="K91" s="253"/>
      <c r="L91" s="253"/>
      <c r="M91" s="253"/>
      <c r="N91" s="112"/>
    </row>
    <row r="92" spans="2:14" ht="33.75" customHeight="1" x14ac:dyDescent="0.2">
      <c r="B92" s="252" t="s">
        <v>63</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56"/>
    </row>
    <row r="95" spans="2:14" x14ac:dyDescent="0.2">
      <c r="B95" s="193" t="s">
        <v>65</v>
      </c>
      <c r="C95" s="205"/>
      <c r="D95" s="257" t="s">
        <v>66</v>
      </c>
      <c r="E95" s="257"/>
      <c r="F95" s="257"/>
      <c r="G95" s="257"/>
      <c r="H95" s="257"/>
      <c r="I95" s="257"/>
      <c r="J95" s="257"/>
      <c r="K95" s="205"/>
      <c r="L95" s="205"/>
      <c r="M95" s="205"/>
      <c r="N95" s="112"/>
    </row>
    <row r="96" spans="2:14" x14ac:dyDescent="0.2">
      <c r="B96" s="249" t="s">
        <v>67</v>
      </c>
      <c r="C96" s="250"/>
      <c r="D96" s="250"/>
      <c r="E96" s="250"/>
      <c r="F96" s="250"/>
      <c r="G96" s="250"/>
      <c r="H96" s="250"/>
      <c r="I96" s="250"/>
      <c r="J96" s="250"/>
      <c r="K96" s="250"/>
      <c r="L96" s="250"/>
      <c r="M96" s="250"/>
      <c r="N96" s="112"/>
    </row>
    <row r="97" spans="2:14" ht="18.75" customHeight="1" x14ac:dyDescent="0.2">
      <c r="B97" s="252" t="s">
        <v>68</v>
      </c>
      <c r="C97" s="253"/>
      <c r="D97" s="253"/>
      <c r="E97" s="253"/>
      <c r="F97" s="253"/>
      <c r="G97" s="253"/>
      <c r="H97" s="253"/>
      <c r="I97" s="253"/>
      <c r="J97" s="253"/>
      <c r="K97" s="253"/>
      <c r="L97" s="253"/>
      <c r="M97" s="253"/>
      <c r="N97" s="112"/>
    </row>
    <row r="98" spans="2:14" x14ac:dyDescent="0.2">
      <c r="B98" s="249" t="s">
        <v>69</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7" sqref="D7:K7"/>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c r="E7" s="259"/>
      <c r="F7" s="259"/>
      <c r="G7" s="259"/>
      <c r="H7" s="259"/>
      <c r="I7" s="259"/>
      <c r="J7" s="259"/>
      <c r="K7" s="259"/>
      <c r="L7" s="135"/>
      <c r="M7" s="131"/>
    </row>
    <row r="8" spans="2:13" ht="35.25" customHeight="1" thickBot="1" x14ac:dyDescent="0.25">
      <c r="B8" s="122"/>
      <c r="C8" s="50" t="s">
        <v>72</v>
      </c>
      <c r="D8" s="260"/>
      <c r="E8" s="260"/>
      <c r="F8" s="260"/>
      <c r="G8" s="260"/>
      <c r="H8" s="260"/>
      <c r="I8" s="260"/>
      <c r="J8" s="260"/>
      <c r="K8" s="260"/>
      <c r="L8" s="134"/>
    </row>
    <row r="9" spans="2:13" ht="39.75" customHeight="1" thickBot="1" x14ac:dyDescent="0.25">
      <c r="B9" s="122"/>
      <c r="C9" s="138" t="s">
        <v>73</v>
      </c>
      <c r="D9" s="260"/>
      <c r="E9" s="260"/>
      <c r="F9" s="260"/>
      <c r="G9" s="260"/>
      <c r="H9" s="260"/>
      <c r="I9" s="260"/>
      <c r="J9" s="260"/>
      <c r="K9" s="260"/>
      <c r="L9" s="136"/>
    </row>
    <row r="10" spans="2:13" ht="97.5" customHeight="1" x14ac:dyDescent="0.2">
      <c r="B10" s="122"/>
      <c r="C10" s="139" t="s">
        <v>74</v>
      </c>
      <c r="D10" s="261"/>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c r="E9" s="1"/>
      <c r="F9" s="1"/>
      <c r="G9" s="1"/>
      <c r="H9" s="74"/>
      <c r="I9" s="3"/>
      <c r="J9" s="141"/>
      <c r="L9" s="147"/>
    </row>
    <row r="10" spans="1:12" ht="21" customHeight="1" thickBot="1" x14ac:dyDescent="0.25">
      <c r="A10" s="149"/>
      <c r="B10" s="1"/>
      <c r="C10" s="62" t="s">
        <v>78</v>
      </c>
      <c r="D10" s="102">
        <v>2.6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325</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2.6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312</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2162.1600000000003</v>
      </c>
      <c r="E27" s="27" t="s">
        <v>92</v>
      </c>
      <c r="F27" s="1"/>
      <c r="G27" s="83"/>
      <c r="H27" s="81"/>
      <c r="I27" s="81"/>
      <c r="J27" s="144"/>
    </row>
    <row r="28" spans="1:14" ht="16" hidden="1" thickBot="1" x14ac:dyDescent="0.25">
      <c r="A28" s="149"/>
      <c r="B28" s="1"/>
      <c r="C28" s="26" t="s">
        <v>93</v>
      </c>
      <c r="D28" s="51">
        <f>IFERROR($D$27/1000000,"")</f>
        <v>2.1621600000000002E-3</v>
      </c>
      <c r="E28" s="27" t="s">
        <v>94</v>
      </c>
      <c r="F28" s="1"/>
      <c r="G28" s="83"/>
      <c r="H28" s="87"/>
      <c r="I28" s="84"/>
      <c r="J28" s="144"/>
    </row>
    <row r="29" spans="1:14" ht="16" hidden="1" thickBot="1" x14ac:dyDescent="0.25">
      <c r="A29" s="149"/>
      <c r="B29" s="1"/>
      <c r="C29" s="54" t="s">
        <v>95</v>
      </c>
      <c r="D29" s="56">
        <f>IFERROR($D$28*365.25,"")</f>
        <v>0.78972894000000005</v>
      </c>
      <c r="E29" s="27" t="s">
        <v>96</v>
      </c>
      <c r="F29" s="1"/>
      <c r="G29" s="83"/>
      <c r="H29" s="88"/>
      <c r="I29" s="84"/>
      <c r="J29" s="144"/>
    </row>
    <row r="30" spans="1:14" hidden="1" x14ac:dyDescent="0.2">
      <c r="A30" s="149"/>
      <c r="B30" s="1"/>
      <c r="C30" s="55" t="s">
        <v>97</v>
      </c>
      <c r="D30" s="57">
        <f>D29</f>
        <v>0.78972894000000005</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2162.1600000000003</v>
      </c>
      <c r="E33" s="27" t="s">
        <v>99</v>
      </c>
      <c r="F33" s="1"/>
      <c r="G33" s="83"/>
      <c r="H33" s="87"/>
      <c r="I33" s="84"/>
      <c r="J33" s="144"/>
    </row>
    <row r="34" spans="1:10" ht="16" hidden="1" thickBot="1" x14ac:dyDescent="0.25">
      <c r="A34" s="149"/>
      <c r="B34" s="1"/>
      <c r="C34" s="58" t="s">
        <v>100</v>
      </c>
      <c r="D34" s="59">
        <f>IFERROR($D$33/1000000,"")</f>
        <v>2.1621600000000002E-3</v>
      </c>
      <c r="E34" s="27" t="s">
        <v>101</v>
      </c>
      <c r="F34" s="1"/>
      <c r="G34" s="83"/>
      <c r="H34" s="87"/>
      <c r="I34" s="84"/>
      <c r="J34" s="144"/>
    </row>
    <row r="35" spans="1:10" ht="16" hidden="1" thickBot="1" x14ac:dyDescent="0.25">
      <c r="A35" s="149"/>
      <c r="B35" s="1"/>
      <c r="C35" s="58" t="s">
        <v>102</v>
      </c>
      <c r="D35" s="60">
        <f>IFERROR($D$34*365.25,"")</f>
        <v>0.78972894000000005</v>
      </c>
      <c r="E35" s="27" t="s">
        <v>103</v>
      </c>
      <c r="F35" s="1"/>
      <c r="G35" s="83"/>
      <c r="H35" s="88"/>
      <c r="I35" s="84"/>
      <c r="J35" s="144"/>
    </row>
    <row r="36" spans="1:10" x14ac:dyDescent="0.2">
      <c r="A36" s="149"/>
      <c r="B36" s="1"/>
      <c r="C36" s="55" t="s">
        <v>104</v>
      </c>
      <c r="D36" s="57">
        <f>D35</f>
        <v>0.78972894000000005</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'/Users/administrator/Downloads/C:\Users\DS56\OneDrive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C16" sqref="C16"/>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71"/>
      <c r="D3" s="271"/>
      <c r="E3" s="271"/>
      <c r="F3" s="271"/>
      <c r="G3" s="271"/>
      <c r="H3" s="264"/>
    </row>
    <row r="4" spans="1:11" ht="15" customHeight="1" x14ac:dyDescent="0.2">
      <c r="A4" s="128"/>
      <c r="B4" s="262"/>
      <c r="C4" s="271"/>
      <c r="D4" s="271"/>
      <c r="E4" s="271"/>
      <c r="F4" s="271"/>
      <c r="G4" s="271"/>
      <c r="H4" s="264"/>
    </row>
    <row r="5" spans="1:11" ht="15" customHeight="1" x14ac:dyDescent="0.2">
      <c r="A5" s="128"/>
      <c r="B5" s="262"/>
      <c r="C5" s="271"/>
      <c r="D5" s="271"/>
      <c r="E5" s="271"/>
      <c r="F5" s="271"/>
      <c r="G5" s="271"/>
      <c r="H5" s="264"/>
    </row>
    <row r="6" spans="1:11" x14ac:dyDescent="0.2">
      <c r="A6" s="128"/>
      <c r="B6" s="1"/>
      <c r="C6" s="1"/>
      <c r="D6" s="1"/>
      <c r="E6" s="1"/>
      <c r="F6" s="1"/>
      <c r="G6" s="1"/>
      <c r="H6" s="135"/>
    </row>
    <row r="7" spans="1:11" ht="18" customHeight="1" x14ac:dyDescent="0.2">
      <c r="A7" s="128"/>
      <c r="B7" s="1"/>
      <c r="C7" s="272" t="s">
        <v>76</v>
      </c>
      <c r="D7" s="272"/>
      <c r="E7" s="272"/>
      <c r="F7" s="272"/>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16" thickBot="1" x14ac:dyDescent="0.25">
      <c r="A10" s="128"/>
      <c r="B10" s="1"/>
      <c r="C10" s="270" t="s">
        <v>108</v>
      </c>
      <c r="D10" s="270"/>
      <c r="E10" s="96" t="s">
        <v>323</v>
      </c>
      <c r="F10" s="1"/>
      <c r="G10" s="1"/>
      <c r="H10" s="136"/>
    </row>
    <row r="11" spans="1:11" ht="16" thickBot="1" x14ac:dyDescent="0.25">
      <c r="A11" s="128"/>
      <c r="B11" s="1"/>
      <c r="C11" s="270" t="s">
        <v>110</v>
      </c>
      <c r="D11" s="270"/>
      <c r="E11" s="97" t="s">
        <v>286</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
      <c r="A16" s="128"/>
      <c r="B16" s="1"/>
      <c r="C16" s="217" t="s">
        <v>263</v>
      </c>
      <c r="D16" s="220">
        <v>0.08</v>
      </c>
      <c r="E16" s="219">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1.0232549223959519</v>
      </c>
      <c r="F16" s="1"/>
      <c r="G16" s="222">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1.0232549223959519</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0.08</v>
      </c>
      <c r="E32" s="213">
        <f>SUM(E15:E31)</f>
        <v>1.0232549223959519</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v>0.08</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1.0232549223959519</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0.08</v>
      </c>
      <c r="E27" s="94">
        <f>SUM(E10:E26)</f>
        <v>1.0232549223959519</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3" t="s">
        <v>123</v>
      </c>
      <c r="C3" s="274"/>
      <c r="D3" s="274"/>
      <c r="E3" s="274"/>
      <c r="F3" s="274"/>
      <c r="G3" s="274"/>
      <c r="H3" s="275"/>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2" t="s">
        <v>124</v>
      </c>
      <c r="D7" s="272"/>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0.78972894000000005</v>
      </c>
      <c r="E11" s="21"/>
      <c r="F11" s="1"/>
      <c r="G11" s="1"/>
      <c r="H11" s="112"/>
    </row>
    <row r="12" spans="2:12" ht="16" hidden="1" thickBot="1" x14ac:dyDescent="0.25">
      <c r="B12" s="122"/>
      <c r="C12" s="64" t="s">
        <v>126</v>
      </c>
      <c r="D12" s="92">
        <f>'Stage 3'!E27-'Stage 2'!E32</f>
        <v>0</v>
      </c>
      <c r="E12" s="21"/>
      <c r="F12" s="1"/>
      <c r="G12" s="1"/>
      <c r="H12" s="112"/>
    </row>
    <row r="13" spans="2:12" ht="16" hidden="1" thickBot="1" x14ac:dyDescent="0.25">
      <c r="B13" s="122"/>
      <c r="C13" s="62" t="s">
        <v>127</v>
      </c>
      <c r="D13" s="80">
        <f>D11+D12</f>
        <v>0.78972894000000005</v>
      </c>
      <c r="E13" s="18"/>
      <c r="F13" s="1"/>
      <c r="G13" s="1"/>
      <c r="H13" s="112"/>
    </row>
    <row r="14" spans="2:12" hidden="1" x14ac:dyDescent="0.2">
      <c r="B14" s="122"/>
      <c r="C14" s="15" t="s">
        <v>128</v>
      </c>
      <c r="D14" s="91">
        <f>D13*1.2</f>
        <v>0.94767472799999997</v>
      </c>
      <c r="E14" s="18"/>
      <c r="F14" s="1"/>
      <c r="G14" s="1"/>
      <c r="H14" s="112"/>
    </row>
    <row r="15" spans="2:12" ht="11.25" customHeight="1" x14ac:dyDescent="0.2">
      <c r="B15" s="122"/>
      <c r="C15" s="9"/>
      <c r="D15" s="11"/>
      <c r="E15" s="12"/>
      <c r="F15" s="1"/>
      <c r="G15" s="1"/>
      <c r="H15" s="112"/>
    </row>
    <row r="16" spans="2:12" ht="24.75" customHeight="1" x14ac:dyDescent="0.2">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7"/>
      <c r="D18" s="279"/>
      <c r="E18" s="1"/>
      <c r="F18" s="277"/>
      <c r="G18" s="278"/>
      <c r="H18" s="112"/>
    </row>
    <row r="19" spans="2:8" ht="15" hidden="1" customHeight="1" x14ac:dyDescent="0.2">
      <c r="B19" s="122"/>
      <c r="C19" s="277"/>
      <c r="D19" s="279"/>
      <c r="E19" s="1"/>
      <c r="F19" s="277"/>
      <c r="G19" s="278"/>
      <c r="H19" s="112"/>
    </row>
    <row r="20" spans="2:8" ht="15" hidden="1" customHeight="1" x14ac:dyDescent="0.2">
      <c r="B20" s="122"/>
      <c r="C20" s="277"/>
      <c r="D20" s="279"/>
      <c r="E20" s="1"/>
      <c r="F20" s="277"/>
      <c r="G20" s="278"/>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7" t="s">
        <v>130</v>
      </c>
      <c r="D23" s="279" t="str">
        <f>IF(ROUND(D14,2)&lt;0,0&amp;" kg TN/year",ROUND(D14,2)&amp;" kg TN/year")</f>
        <v>0.95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
      <c r="B25" s="122"/>
      <c r="C25" s="277"/>
      <c r="D25" s="279"/>
      <c r="E25" s="1"/>
      <c r="F25" s="277"/>
      <c r="G25" s="278"/>
      <c r="H25" s="112"/>
    </row>
    <row r="26" spans="2:8" ht="15.75" customHeight="1" x14ac:dyDescent="0.2">
      <c r="B26" s="122"/>
      <c r="C26" s="277"/>
      <c r="D26" s="279"/>
      <c r="E26" s="1"/>
      <c r="F26" s="277"/>
      <c r="G26" s="278"/>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'/Users/administrator/Downloads/C:\Users\DS56\OneDrive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7" t="s">
        <v>132</v>
      </c>
      <c r="G9" s="3"/>
      <c r="H9" s="3"/>
      <c r="I9" s="9"/>
      <c r="K9" s="7"/>
    </row>
    <row r="10" spans="2:11" ht="21" customHeight="1" thickTop="1" thickBot="1" x14ac:dyDescent="0.25">
      <c r="B10" s="15" t="s">
        <v>133</v>
      </c>
      <c r="D10" s="23"/>
      <c r="E10" s="277"/>
      <c r="G10" s="3"/>
      <c r="H10" s="3" t="s">
        <v>134</v>
      </c>
      <c r="I10" s="9"/>
      <c r="J10" s="6"/>
      <c r="K10" s="8"/>
    </row>
    <row r="11" spans="2:11" ht="17" thickTop="1" thickBot="1" x14ac:dyDescent="0.25">
      <c r="B11" s="16" t="s">
        <v>135</v>
      </c>
      <c r="D11" s="24"/>
      <c r="E11" s="277"/>
      <c r="G11" s="7"/>
      <c r="H11" s="7" t="e">
        <f>IF(C33&lt;0,"Well done, you're in the clear…,""")</f>
        <v>#REF!</v>
      </c>
      <c r="I11" s="7"/>
      <c r="J11" s="7"/>
      <c r="K11" s="8"/>
    </row>
    <row r="12" spans="2:11" ht="29.25" customHeight="1" thickTop="1" x14ac:dyDescent="0.2">
      <c r="B12" s="17" t="s">
        <v>136</v>
      </c>
      <c r="D12" s="25"/>
      <c r="E12" s="277"/>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0.78972894000000005</v>
      </c>
      <c r="D15" s="21"/>
      <c r="E15" s="277" t="s">
        <v>138</v>
      </c>
    </row>
    <row r="16" spans="2:11" ht="17" thickTop="1" thickBot="1" x14ac:dyDescent="0.25">
      <c r="B16" s="15" t="s">
        <v>126</v>
      </c>
      <c r="C16" s="22">
        <f>'Stage 3'!E27-'Stage 2'!E32</f>
        <v>0</v>
      </c>
      <c r="D16" s="21"/>
      <c r="E16" s="277"/>
    </row>
    <row r="17" spans="2:6" ht="17" thickTop="1" thickBot="1" x14ac:dyDescent="0.25">
      <c r="B17" s="16" t="s">
        <v>127</v>
      </c>
      <c r="C17" s="47">
        <f>C15+C16</f>
        <v>0.78972894000000005</v>
      </c>
      <c r="D17" s="18"/>
      <c r="E17" s="277"/>
    </row>
    <row r="18" spans="2:6" ht="16" thickTop="1" x14ac:dyDescent="0.2">
      <c r="B18" s="17" t="s">
        <v>128</v>
      </c>
      <c r="C18" s="48">
        <f>C17*1.2</f>
        <v>0.94767472799999997</v>
      </c>
      <c r="D18" s="18"/>
      <c r="E18" s="277"/>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0.78972894000000005</v>
      </c>
      <c r="F24" s="279" t="e">
        <f>C33</f>
        <v>#REF!</v>
      </c>
    </row>
    <row r="25" spans="2:6" ht="16" thickTop="1" x14ac:dyDescent="0.2">
      <c r="F25" s="279"/>
    </row>
    <row r="26" spans="2:6" x14ac:dyDescent="0.2">
      <c r="F26" s="279"/>
    </row>
    <row r="27" spans="2:6" ht="16" thickBot="1" x14ac:dyDescent="0.25">
      <c r="C27" s="22" t="e">
        <f>'Stage 3'!#REF!-'Stage 2'!#REF!</f>
        <v>#REF!</v>
      </c>
      <c r="F27" s="279"/>
    </row>
    <row r="28" spans="2:6" ht="16" thickTop="1" x14ac:dyDescent="0.2"/>
    <row r="29" spans="2:6" ht="16" thickBot="1" x14ac:dyDescent="0.25">
      <c r="F29" s="279">
        <f>C18</f>
        <v>0.94767472799999997</v>
      </c>
    </row>
    <row r="30" spans="2:6" ht="17" thickTop="1" thickBot="1" x14ac:dyDescent="0.25">
      <c r="C30" s="47" t="e">
        <f>C24+C27</f>
        <v>#REF!</v>
      </c>
      <c r="F30" s="279"/>
    </row>
    <row r="31" spans="2:6" ht="16" thickTop="1" x14ac:dyDescent="0.2">
      <c r="F31" s="279"/>
    </row>
    <row r="32" spans="2:6" ht="16" thickBot="1" x14ac:dyDescent="0.25">
      <c r="F32" s="279"/>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'/Users/administrator/Downloads/C:\Users\DS56\OneDrive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80" t="s">
        <v>139</v>
      </c>
      <c r="C2" s="281"/>
      <c r="D2" s="281"/>
      <c r="E2" s="281"/>
      <c r="F2" s="281"/>
      <c r="G2" s="281"/>
      <c r="H2" s="281"/>
      <c r="I2" s="281"/>
      <c r="J2" s="281"/>
      <c r="K2" s="281"/>
      <c r="L2" s="281"/>
      <c r="M2" s="281"/>
      <c r="N2" s="281"/>
      <c r="O2" s="281"/>
      <c r="P2" s="282"/>
    </row>
    <row r="3" spans="2:16" x14ac:dyDescent="0.15">
      <c r="B3" s="283"/>
      <c r="C3" s="284"/>
      <c r="D3" s="284"/>
      <c r="E3" s="284"/>
      <c r="F3" s="284"/>
      <c r="G3" s="284"/>
      <c r="H3" s="284"/>
      <c r="I3" s="284"/>
      <c r="J3" s="284"/>
      <c r="K3" s="284"/>
      <c r="L3" s="284"/>
      <c r="M3" s="284"/>
      <c r="N3" s="284"/>
      <c r="O3" s="284"/>
      <c r="P3" s="285"/>
    </row>
    <row r="4" spans="2:16" x14ac:dyDescent="0.15">
      <c r="B4" s="283"/>
      <c r="C4" s="284"/>
      <c r="D4" s="284"/>
      <c r="E4" s="284"/>
      <c r="F4" s="284"/>
      <c r="G4" s="284"/>
      <c r="H4" s="284"/>
      <c r="I4" s="284"/>
      <c r="J4" s="284"/>
      <c r="K4" s="284"/>
      <c r="L4" s="284"/>
      <c r="M4" s="284"/>
      <c r="N4" s="284"/>
      <c r="O4" s="284"/>
      <c r="P4" s="285"/>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1.3726809372383346</v>
      </c>
      <c r="J616" s="34">
        <f>VLOOKUP('Stage 2'!E11,Lookups!C622:K644,9,FALSE)</f>
        <v>12.790686529949399</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1.0044006857841474</v>
      </c>
      <c r="J617" s="34">
        <f>VLOOKUP('Stage 2'!E11,Lookups!C622:M644,10,FALSE)</f>
        <v>6.82169948263968</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0.73656050290837471</v>
      </c>
      <c r="J618" s="34">
        <f>VLOOKUP('Stage 2'!E11,Lookups!C622:P644,11,FALSE)</f>
        <v>7.5397731123912237</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2022-07-29T11:18:33Z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