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https://hdarchitects.sharepoint.com/sites/HelyerDaviesArchitects/Shared Documents/2021 Onwards/2025/25104 - 21 Beach Rd, Emsworth - DM/Stage 3 - Planning/"/>
    </mc:Choice>
  </mc:AlternateContent>
  <xr:revisionPtr revIDLastSave="21" documentId="8_{37D443EA-E81F-4779-B279-F51776420CF7}" xr6:coauthVersionLast="47" xr6:coauthVersionMax="47" xr10:uidLastSave="{15BD11FA-D828-4C47-924C-AC492584031A}"/>
  <workbookProtection workbookAlgorithmName="SHA-512" workbookHashValue="Ss1sOwOIrQMho/unXqpoABDOGz2yxHnY7QD+VC57ObMeBzC+nSWY8smQKelnRTOzP3k6zP3GAfQMwAAimin5sA==" workbookSaltValue="wMRKrwPSkiOeux8Sn7ML3g==" workbookSpinCount="100000" lockStructure="1"/>
  <bookViews>
    <workbookView xWindow="28680" yWindow="-120" windowWidth="51840" windowHeight="211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<sst xmlns="http://schemas.openxmlformats.org/spreadsheetml/2006/main" count="3028" uniqueCount="844">
  <si>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</si>
  <si>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</si>
  <si>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</si>
  <si>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</si>
  <si>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</si>
  <si>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</si>
  <si>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</si>
  <si>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</si>
  <si>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</si>
  <si>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</si>
  <si>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</si>
  <si>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</si>
  <si>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</si>
  <si>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</si>
  <si>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</si>
  <si>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</si>
  <si>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</si>
  <si>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</si>
  <si>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</si>
  <si>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</si>
  <si>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</si>
  <si>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</si>
  <si>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</si>
  <si>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</si>
  <si>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</si>
  <si>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</si>
  <si>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</si>
  <si>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</si>
  <si>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</si>
  <si>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</si>
  <si>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</si>
  <si>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</si>
  <si>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</si>
  <si>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</si>
  <si>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</si>
  <si>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</si>
  <si>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</si>
  <si>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</si>
  <si>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</si>
  <si>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</si>
  <si>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</si>
  <si>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</si>
  <si>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</si>
  <si>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</si>
  <si>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</si>
  <si>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</si>
  <si>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</si>
  <si>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</si>
  <si>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</si>
  <si>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</si>
  <si>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</si>
  <si>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</si>
  <si>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</si>
  <si>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</si>
  <si>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</si>
  <si>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</si>
  <si>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</si>
  <si>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</si>
  <si>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</si>
  <si>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</si>
  <si>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</si>
  <si>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</si>
  <si>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</si>
  <si>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</si>
  <si>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</si>
  <si>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</si>
  <si>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</si>
  <si>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</si>
  <si>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</si>
  <si>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</si>
  <si>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</si>
  <si>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</si>
  <si>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</si>
  <si>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</si>
  <si>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</si>
  <si>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</si>
  <si>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</si>
  <si>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</si>
  <si>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</si>
  <si>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</si>
  <si>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</si>
  <si>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</si>
  <si>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</si>
  <si>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</si>
  <si>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</si>
  <si>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</si>
  <si>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</si>
  <si>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</si>
  <si>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</si>
  <si>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</si>
  <si>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</si>
  <si>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</si>
  <si>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</si>
  <si>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</si>
  <si>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</si>
  <si>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</si>
  <si>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</si>
  <si>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</si>
  <si>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</si>
  <si>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</si>
  <si>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</si>
  <si>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</si>
  <si>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</si>
  <si>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</si>
  <si>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</si>
  <si>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</si>
  <si>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</si>
  <si>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</si>
  <si>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</si>
  <si>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</si>
  <si>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</si>
  <si>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</si>
  <si>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</si>
  <si>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</si>
  <si>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</si>
  <si>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</si>
  <si>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</si>
  <si>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</si>
  <si>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</si>
  <si>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</si>
  <si>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</si>
  <si>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</si>
  <si>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</si>
  <si>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</si>
  <si>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</si>
  <si>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</si>
  <si>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</si>
  <si>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</si>
  <si>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</si>
  <si>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</si>
  <si>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</si>
  <si>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</si>
  <si>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</si>
  <si>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</si>
  <si>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</si>
  <si>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</si>
  <si>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</si>
  <si>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</si>
  <si>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</si>
  <si>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</si>
  <si>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</si>
  <si>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</si>
  <si>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</si>
  <si>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</si>
  <si>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</si>
  <si>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</si>
  <si>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</si>
  <si>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</si>
  <si>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</si>
  <si>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</si>
  <si>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</si>
  <si>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</si>
  <si>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</si>
  <si>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</si>
  <si>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</si>
  <si>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</si>
  <si>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</si>
  <si>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</si>
  <si>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</si>
  <si>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</si>
  <si>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</si>
  <si>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</si>
  <si>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</si>
  <si>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</si>
  <si>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</si>
  <si>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</si>
  <si>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</si>
  <si>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</si>
  <si>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</si>
  <si>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</si>
  <si>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</si>
  <si>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</si>
  <si>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</si>
  <si>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</si>
  <si>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</si>
  <si>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</si>
  <si>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</si>
  <si>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</si>
  <si>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</si>
  <si>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</si>
  <si>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</si>
  <si>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</si>
  <si>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</si>
  <si>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</si>
  <si>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</si>
  <si>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</si>
  <si>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</si>
  <si>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</si>
  <si>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</si>
  <si>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</si>
  <si>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</si>
  <si>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</si>
  <si>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</si>
  <si>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</si>
  <si>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</si>
  <si>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</si>
  <si>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</si>
  <si>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</si>
  <si>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</si>
  <si>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</si>
  <si>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</si>
  <si>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</si>
  <si>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</si>
  <si>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</si>
  <si>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</si>
  <si>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</si>
  <si>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</si>
  <si>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</si>
  <si>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</si>
  <si>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</si>
  <si>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</si>
  <si>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</si>
  <si>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</si>
  <si>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</si>
  <si>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</si>
  <si>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</si>
  <si>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</si>
  <si>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</si>
  <si>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</si>
  <si>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</si>
  <si>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</si>
  <si>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</si>
  <si>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</si>
  <si>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</si>
  <si>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</si>
  <si>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</si>
  <si>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</si>
  <si>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</si>
  <si>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</si>
  <si>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</si>
  <si>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</si>
  <si>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</si>
  <si>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</si>
  <si>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</si>
  <si>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</si>
  <si>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</si>
  <si>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</si>
  <si>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</si>
  <si>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</si>
  <si>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</si>
  <si>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</si>
  <si>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</si>
  <si>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</si>
  <si>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</si>
  <si>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</si>
  <si>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</si>
  <si>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</si>
  <si>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</si>
  <si>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</si>
  <si>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</si>
  <si>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</si>
  <si>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</si>
  <si>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</si>
  <si>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</si>
  <si>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</si>
  <si>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</si>
  <si>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</si>
  <si>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</si>
  <si>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</si>
  <si>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</si>
  <si>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</si>
  <si>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</si>
  <si>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</si>
  <si>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</si>
  <si>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</si>
  <si>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</si>
  <si>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</si>
  <si>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</si>
  <si>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</si>
  <si>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</si>
  <si>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</si>
  <si>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</si>
  <si>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</si>
  <si>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</si>
  <si>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</si>
  <si>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</si>
  <si>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</si>
  <si>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</si>
  <si>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</si>
  <si>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</si>
  <si>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</si>
  <si>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</si>
  <si>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</si>
  <si>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</si>
  <si>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</si>
  <si>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</si>
  <si>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</si>
  <si>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</si>
  <si>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</si>
  <si>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</si>
  <si>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</si>
  <si>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</si>
  <si>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</si>
  <si>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</si>
  <si>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</si>
  <si>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</si>
  <si>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</si>
  <si>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</si>
  <si>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</si>
  <si>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</si>
  <si>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</si>
  <si>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</si>
  <si>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</si>
  <si>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</si>
  <si>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</si>
  <si>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</si>
  <si>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</si>
  <si>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</si>
  <si>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</si>
  <si>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</si>
  <si>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</si>
  <si>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</si>
  <si>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</si>
  <si>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</si>
  <si>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</si>
  <si>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</si>
  <si>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</si>
  <si>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</si>
  <si>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</si>
  <si>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</si>
  <si>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</si>
  <si>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</si>
  <si>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</si>
  <si>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</si>
  <si>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</si>
  <si>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</si>
  <si>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</si>
  <si>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</si>
  <si>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</si>
  <si>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</si>
  <si>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</si>
  <si>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</si>
  <si>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</si>
  <si>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</si>
  <si>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</si>
  <si>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</si>
  <si>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</si>
  <si>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</si>
  <si>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</si>
  <si>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</si>
  <si>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</si>
  <si>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</si>
  <si>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</si>
  <si>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</si>
  <si>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</si>
  <si>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</si>
  <si>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</si>
  <si>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</si>
  <si>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</si>
  <si>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</si>
  <si>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</si>
  <si>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</si>
  <si>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</si>
  <si>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</si>
  <si>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</si>
  <si>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</si>
  <si>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</si>
  <si>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</si>
  <si>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</si>
  <si>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</si>
  <si>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</si>
  <si>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</si>
  <si>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</si>
  <si>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</si>
  <si>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</si>
  <si>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</si>
  <si>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</si>
  <si>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</si>
  <si>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</si>
  <si>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</si>
  <si>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</si>
  <si>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</si>
  <si>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</si>
  <si>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</si>
  <si>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</si>
  <si>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</si>
  <si>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</si>
  <si>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</si>
  <si>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</si>
  <si>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</si>
  <si>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</si>
  <si>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</si>
  <si>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</si>
  <si>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</si>
  <si>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</si>
  <si>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</si>
  <si>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</si>
  <si>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</si>
  <si>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</si>
  <si>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</si>
  <si>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</si>
  <si>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</si>
  <si>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</si>
  <si>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</si>
  <si>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</si>
  <si>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</si>
  <si>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</si>
  <si>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</si>
  <si>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</si>
  <si>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</si>
  <si>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</si>
  <si>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</si>
  <si>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</si>
  <si>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</si>
  <si>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</si>
  <si>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</si>
  <si>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</si>
  <si>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</si>
  <si>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</si>
  <si>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</si>
  <si>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</si>
  <si>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</si>
  <si>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</si>
  <si>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</si>
  <si>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</si>
  <si>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</si>
  <si>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</si>
  <si>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</si>
  <si>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</si>
  <si>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</si>
  <si>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</si>
  <si>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</si>
  <si>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</si>
  <si>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</si>
  <si>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</si>
  <si>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</si>
  <si>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</si>
  <si>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</si>
  <si>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</si>
  <si>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</si>
  <si>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</si>
  <si>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</si>
  <si>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</si>
  <si>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</si>
  <si>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</si>
  <si>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</si>
  <si>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</si>
  <si>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</si>
  <si>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</si>
  <si>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</si>
  <si>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</si>
  <si>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</si>
  <si>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</si>
  <si>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</si>
  <si>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</si>
  <si>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</si>
  <si>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</si>
  <si>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</si>
  <si>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</si>
  <si>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</si>
  <si>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</si>
  <si>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</si>
  <si>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</si>
  <si>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</si>
  <si>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</si>
  <si>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</si>
  <si>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</si>
  <si>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</si>
  <si>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</si>
  <si>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</si>
  <si>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</si>
  <si>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</si>
  <si>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</si>
  <si>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</si>
  <si>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</si>
  <si>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</si>
  <si>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</si>
  <si>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</si>
  <si>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</si>
  <si>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</si>
  <si>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</si>
  <si>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</si>
  <si>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</si>
  <si>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</si>
  <si>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</si>
  <si>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</si>
  <si>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</si>
  <si>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</si>
  <si>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</si>
  <si>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</si>
  <si>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</si>
  <si>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</si>
  <si>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</si>
  <si>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</si>
  <si>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</si>
  <si>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</si>
  <si>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</si>
  <si>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</si>
  <si>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</si>
  <si>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</si>
  <si>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</si>
  <si>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</si>
  <si>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</si>
  <si>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</si>
  <si>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</si>
  <si>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</si>
  <si>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</si>
  <si>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</si>
  <si>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</si>
  <si>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</si>
  <si>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</si>
  <si>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</si>
  <si>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</si>
  <si>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</si>
  <si>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</si>
  <si>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</si>
  <si>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</si>
  <si>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</si>
  <si>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</si>
  <si>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</si>
  <si>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</si>
  <si>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</si>
  <si>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</si>
  <si>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</si>
  <si>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</si>
  <si>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</si>
  <si>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</si>
  <si>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</si>
  <si>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</si>
  <si>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</si>
  <si>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</si>
  <si>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</si>
  <si>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</si>
  <si>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</si>
  <si>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</si>
  <si>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</si>
  <si>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</si>
  <si>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</si>
  <si>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</si>
  <si>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</si>
  <si>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</si>
  <si>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</si>
  <si>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</si>
  <si>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</si>
  <si>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</si>
  <si>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</si>
  <si>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</si>
  <si>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</si>
  <si>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</si>
  <si>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</si>
  <si>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</si>
  <si>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</si>
  <si>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</si>
  <si>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</si>
  <si>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</si>
  <si>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</si>
  <si>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</si>
  <si>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</si>
  <si>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</si>
  <si>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</si>
  <si>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</si>
  <si>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</si>
  <si>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</si>
  <si>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</si>
  <si>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</si>
  <si>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</si>
  <si>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</si>
  <si>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</si>
  <si>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</si>
  <si>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</si>
  <si>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</si>
  <si>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</si>
  <si>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</si>
  <si>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</si>
  <si>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</si>
  <si>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</si>
  <si>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</si>
  <si>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</si>
  <si>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</si>
  <si>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</si>
  <si>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</si>
  <si>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</si>
  <si>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</si>
  <si>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</si>
  <si>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</si>
  <si>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</si>
  <si>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</si>
  <si>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</si>
  <si>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</si>
  <si>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</si>
  <si>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</si>
  <si>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</si>
  <si>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</si>
  <si>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</si>
  <si>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</si>
  <si>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</si>
  <si>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</si>
  <si>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</si>
  <si>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</si>
  <si>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</si>
  <si>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</si>
  <si>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</si>
  <si>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</si>
  <si>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</si>
  <si>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</si>
  <si>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</si>
  <si>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</si>
  <si>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</si>
  <si>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</si>
  <si>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</si>
  <si>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</si>
  <si>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</si>
  <si>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</si>
  <si>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</si>
  <si>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</si>
  <si>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</si>
  <si>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</si>
  <si>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</si>
  <si>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</si>
  <si>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</si>
  <si>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</si>
  <si>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</si>
  <si>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</si>
  <si>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</si>
  <si>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</si>
  <si>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</si>
  <si>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</si>
  <si>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</si>
  <si>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</si>
  <si>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</si>
  <si>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</si>
  <si>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</si>
  <si>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</si>
  <si>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</si>
  <si>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</si>
  <si>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</si>
  <si>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</si>
  <si>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</si>
  <si>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</si>
  <si>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</si>
  <si>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</si>
  <si>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</si>
  <si>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</si>
  <si>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</si>
  <si>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</si>
  <si>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</si>
  <si>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</si>
  <si>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</si>
  <si>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</si>
  <si>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</si>
  <si>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</si>
  <si>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</si>
  <si>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</si>
  <si>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</si>
  <si>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</si>
  <si>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</si>
  <si>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</si>
  <si>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</si>
  <si>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</si>
  <si>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</si>
  <si>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</si>
  <si>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</si>
  <si>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</si>
  <si>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</si>
  <si>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</si>
  <si>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</si>
  <si>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</si>
  <si>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</si>
  <si>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</si>
  <si>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</si>
  <si>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</si>
  <si>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</si>
  <si>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</si>
  <si>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</si>
  <si>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</si>
  <si>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</si>
  <si>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</si>
  <si>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</si>
  <si>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</si>
  <si>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</si>
  <si>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</si>
  <si>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</si>
  <si>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</si>
  <si>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</si>
  <si>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</si>
  <si>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</si>
  <si>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</si>
  <si>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</si>
  <si>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</si>
  <si>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</si>
  <si>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</si>
  <si>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</si>
  <si>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</si>
  <si>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</si>
  <si>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</si>
  <si>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</si>
  <si>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</si>
  <si>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</si>
  <si>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</si>
  <si>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</si>
  <si>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</si>
  <si>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</si>
  <si>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</si>
  <si>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</si>
  <si>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</si>
  <si>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</si>
  <si>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</si>
  <si>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</si>
  <si>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</si>
  <si>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</si>
  <si>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</si>
  <si>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</si>
  <si>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</si>
  <si>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</si>
  <si>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</si>
  <si>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</si>
  <si>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</si>
  <si>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</si>
  <si>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</si>
  <si>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</si>
  <si>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</si>
  <si>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</si>
  <si>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</si>
  <si>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</si>
  <si>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</si>
  <si>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</si>
  <si>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</si>
  <si>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</si>
  <si>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</si>
  <si>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</si>
  <si>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</si>
  <si>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</si>
  <si>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</si>
  <si>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</si>
  <si>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</si>
  <si>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</si>
  <si>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</si>
  <si>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</si>
  <si>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</si>
  <si>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</si>
  <si>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</si>
  <si>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</si>
  <si>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</si>
  <si>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</si>
  <si>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</si>
  <si>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</si>
  <si>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</si>
  <si>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</si>
  <si>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</si>
  <si>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</si>
  <si>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</si>
  <si>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</si>
  <si>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</si>
  <si>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</si>
  <si>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</si>
  <si>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</si>
  <si>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</si>
  <si>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</si>
  <si>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</si>
  <si>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</si>
  <si>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</si>
  <si>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</si>
  <si>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</si>
  <si>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</si>
  <si>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</si>
  <si>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</si>
  <si>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</si>
  <si>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</si>
  <si>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</si>
  <si>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</si>
  <si>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</si>
  <si>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</si>
  <si>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</si>
  <si>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</si>
  <si>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</si>
  <si>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</si>
  <si>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</si>
  <si>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</si>
  <si>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</si>
  <si>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</si>
  <si>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</si>
  <si>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</si>
  <si>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</si>
  <si>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</si>
  <si>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</si>
  <si>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</si>
  <si>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</si>
  <si>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</si>
  <si>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</si>
  <si>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</si>
  <si>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</si>
  <si>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</si>
  <si>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</si>
  <si>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</si>
  <si>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</si>
  <si>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</si>
  <si>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</si>
  <si>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</si>
  <si>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</si>
  <si>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</si>
  <si>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</si>
  <si>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</si>
  <si>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</si>
  <si>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</si>
  <si>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</si>
  <si>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</si>
  <si>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</si>
  <si>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</si>
  <si>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</si>
  <si>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</si>
  <si>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</si>
  <si>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</si>
  <si>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</si>
  <si>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</si>
  <si>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</si>
  <si>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</si>
  <si>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</si>
  <si>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</si>
  <si>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</si>
  <si>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</si>
  <si>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</si>
  <si>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</si>
  <si>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</si>
  <si>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</si>
  <si>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</si>
  <si>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</si>
  <si>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</si>
  <si>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</si>
  <si>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</si>
  <si>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</si>
  <si>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</si>
  <si>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</si>
  <si>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</si>
  <si>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</si>
  <si>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</si>
  <si>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</si>
  <si>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</si>
  <si>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</si>
  <si>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</si>
  <si>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</si>
  <si>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</si>
  <si>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</si>
  <si>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</si>
  <si>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</si>
  <si>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</si>
  <si>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</si>
  <si>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</si>
  <si>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</si>
  <si>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</si>
  <si>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</si>
  <si>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</si>
  <si>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</si>
  <si>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</si>
  <si>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Soakaway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</si>
</sst>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D24" sqref="D24"/>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46520</v>
      </c>
      <c r="C5" s="18"/>
    </row>
    <row r="6" spans="1:3" ht="20.25" customHeight="1" x14ac:dyDescent="0.25">
      <c r="A6" s="17" t="s">
        <v>69</v>
      </c>
      <c r="B6" s="25">
        <v>2.6</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194</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8</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2.6</v>
      </c>
    </row>
    <row r="18" spans="1:2" ht="20.25" customHeight="1" x14ac:dyDescent="0.25">
      <c r="A18" s="17" t="s">
        <v>79</v>
      </c>
      <c r="B18" s="31">
        <f>IFERROR(B17*B7,0)</f>
        <v>312</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0.82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467</v>
      </c>
      <c r="F5" s="37"/>
    </row>
    <row r="6" spans="1:6" ht="23.25" customHeight="1" x14ac:dyDescent="0.25">
      <c r="A6" s="17" t="s">
        <v>84</v>
      </c>
      <c r="B6" s="43" t="s">
        <v>830</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0.05</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0.81547790857499969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0.05</v>
      </c>
      <c r="C28" s="39">
        <f>SUM(C11:C27)</f>
        <v>0.81547790857499969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F8" sqref="F8"/>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0.05</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0.81547790857499969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0.05</v>
      </c>
      <c r="C22" s="54">
        <f>SUM(C5:C21)</f>
        <v>0.81547790857499969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4" zoomScaleNormal="100" workbookViewId="0">
      <selection activeCell="M10" sqref="M10"/>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t="s">
        <v>775</v>
      </c>
      <c r="B5" s="25">
        <v>0.05</v>
      </c>
      <c r="C5" s="65">
        <v>100</v>
      </c>
      <c r="D5" s="48">
        <f>IFERROR(IF(ISBLANK(A5),0,IF(ISBLANK(B5),0,VLOOKUP(A5,Nutrients_from_future_land_use!$A$5:$C$21,3,FALSE)*(B5/VLOOKUP(A5,Nutrients_from_future_land_use!$A$5:$C$21,2,FALSE)))),0)</f>
        <v>0.81547790857499969</v>
      </c>
      <c r="E5" s="65" t="s">
        <v>843</v>
      </c>
      <c r="F5" s="65">
        <v>50</v>
      </c>
      <c r="G5" s="48">
        <f>IFERROR(IF(OR(ISBLANK($A5),ISBLANK($B5),ISBLANK($F5)),0,$C5/100*D5*F5/100),0)</f>
        <v>0.40773895428749979</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0.05</v>
      </c>
      <c r="C30" s="67"/>
      <c r="D30" s="63">
        <f t="shared" ref="D30" si="1">SUM(D5:D29)</f>
        <v>0.81547790857499969</v>
      </c>
      <c r="E30" s="68"/>
      <c r="F30" s="68"/>
      <c r="G30" s="54">
        <f>SUM(G5:G29)</f>
        <v>0.40773895428749979</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0.82</v>
      </c>
    </row>
    <row r="6" spans="1:4" ht="23.25" customHeight="1" x14ac:dyDescent="0.25">
      <c r="A6" s="17" t="s">
        <v>111</v>
      </c>
      <c r="B6" s="72">
        <f>IFERROR(Nutrients_from_future_land_use!C22-SuDS!G30-Nutrients_from_current_land_use!C28,0)</f>
        <v>-0.40773895428749979</v>
      </c>
    </row>
    <row r="7" spans="1:4" ht="23.25" customHeight="1" x14ac:dyDescent="0.25">
      <c r="A7" s="17" t="s">
        <v>112</v>
      </c>
      <c r="B7" s="72">
        <f>IFERROR(B5+B6,0)</f>
        <v>0.41226104571250016</v>
      </c>
    </row>
    <row r="8" spans="1:4" ht="23.25" customHeight="1" x14ac:dyDescent="0.25">
      <c r="A8" s="17" t="s">
        <v>113</v>
      </c>
      <c r="B8" s="72">
        <f>IFERROR(IF(B7&lt;0,B7,B7*1.2),0)</f>
        <v>0.49471325485500017</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0.49</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F65AA717F2958429776D794E6DE53A9" ma:contentTypeVersion="21" ma:contentTypeDescription="Create a new document." ma:contentTypeScope="" ma:versionID="d94bb10ad28781741292ba0e84743981">
  <xsd:schema xmlns:xsd="http://www.w3.org/2001/XMLSchema" xmlns:xs="http://www.w3.org/2001/XMLSchema" xmlns:p="http://schemas.microsoft.com/office/2006/metadata/properties" xmlns:ns2="457411a9-b56f-4d52-9431-2a865604c335" xmlns:ns3="a852a13c-e0e6-4933-b1dc-bfb760f1147b" targetNamespace="http://schemas.microsoft.com/office/2006/metadata/properties" ma:root="true" ma:fieldsID="642e4be56eccf4513d8f278bb8a55ee0" ns2:_="" ns3:_="">
    <xsd:import namespace="457411a9-b56f-4d52-9431-2a865604c335"/>
    <xsd:import namespace="a852a13c-e0e6-4933-b1dc-bfb760f1147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411a9-b56f-4d52-9431-2a865604c3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88dd3e7-1daa-47c2-83e3-9dab98405b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52a13c-e0e6-4933-b1dc-bfb760f1147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f3ce72e-49b7-4669-b04a-3b5f923650da}" ma:internalName="TaxCatchAll" ma:showField="CatchAllData" ma:web="a852a13c-e0e6-4933-b1dc-bfb760f1147b">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852a13c-e0e6-4933-b1dc-bfb760f1147b" xsi:nil="true"/>
    <lcf76f155ced4ddcb4097134ff3c332f xmlns="457411a9-b56f-4d52-9431-2a865604c33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29238451-9D57-41EF-A8FD-3B6B03890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411a9-b56f-4d52-9431-2a865604c335"/>
    <ds:schemaRef ds:uri="a852a13c-e0e6-4933-b1dc-bfb760f114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a852a13c-e0e6-4933-b1dc-bfb760f1147b"/>
    <ds:schemaRef ds:uri="457411a9-b56f-4d52-9431-2a865604c3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Daniel Masterman</cp:lastModifiedBy>
  <cp:revision/>
  <dcterms:created xsi:type="dcterms:W3CDTF">2021-10-14T13:24:34Z</dcterms:created>
  <dcterms:modified xsi:type="dcterms:W3CDTF">2026-05-13T11:22:45Z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0x010100FF65AA717F2958429776D794E6DE53A9</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